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90" windowWidth="22995" windowHeight="8730" tabRatio="758" firstSheet="1" activeTab="1"/>
  </bookViews>
  <sheets>
    <sheet name="ЗАВТРАК 5 КЛАСС" sheetId="4" state="hidden" r:id="rId1"/>
    <sheet name="двух разовое 7-11лет ноябрь" sheetId="12" r:id="rId2"/>
    <sheet name=" от 12лет дотац " sheetId="13" r:id="rId3"/>
    <sheet name="12лет платники" sheetId="14" r:id="rId4"/>
    <sheet name="полдники" sheetId="9" r:id="rId5"/>
  </sheets>
  <definedNames>
    <definedName name="_xlnm._FilterDatabase" localSheetId="2" hidden="1">' от 12лет дотац '!$A$1:$H$191</definedName>
    <definedName name="_xlnm._FilterDatabase" localSheetId="3" hidden="1">'12лет платники'!$A$1:$H$217</definedName>
    <definedName name="_xlnm._FilterDatabase" localSheetId="1" hidden="1">'двух разовое 7-11лет ноябрь'!$A$1:$H$201</definedName>
  </definedNames>
  <calcPr calcId="144525"/>
</workbook>
</file>

<file path=xl/calcChain.xml><?xml version="1.0" encoding="utf-8"?>
<calcChain xmlns="http://schemas.openxmlformats.org/spreadsheetml/2006/main">
  <c r="F137" i="14" l="1"/>
  <c r="E137" i="14"/>
  <c r="D137" i="14"/>
  <c r="B141" i="14"/>
  <c r="D141" i="14"/>
  <c r="E141" i="14"/>
  <c r="F141" i="14"/>
  <c r="G141" i="14"/>
  <c r="F102" i="14"/>
  <c r="E102" i="14"/>
  <c r="D102" i="14"/>
  <c r="D101" i="14"/>
  <c r="F174" i="14"/>
  <c r="E174" i="14"/>
  <c r="D174" i="14"/>
  <c r="F171" i="14"/>
  <c r="F50" i="14"/>
  <c r="E50" i="14"/>
  <c r="D50" i="14"/>
  <c r="F66" i="14"/>
  <c r="F72" i="14" s="1"/>
  <c r="D66" i="14"/>
  <c r="B72" i="14"/>
  <c r="D72" i="14"/>
  <c r="E72" i="14"/>
  <c r="G72" i="14"/>
  <c r="F31" i="14"/>
  <c r="E31" i="14"/>
  <c r="D31" i="14"/>
  <c r="B35" i="14"/>
  <c r="D35" i="14"/>
  <c r="E35" i="14"/>
  <c r="F35" i="14"/>
  <c r="G35" i="14"/>
  <c r="G184" i="14" l="1"/>
  <c r="F184" i="14"/>
  <c r="E184" i="14"/>
  <c r="D184" i="14"/>
  <c r="B184" i="14"/>
  <c r="G176" i="14"/>
  <c r="B176" i="14"/>
  <c r="F176" i="14"/>
  <c r="E176" i="14"/>
  <c r="D176" i="14"/>
  <c r="G167" i="14"/>
  <c r="F167" i="14"/>
  <c r="E167" i="14"/>
  <c r="D167" i="14"/>
  <c r="B167" i="14"/>
  <c r="G158" i="14"/>
  <c r="B158" i="14"/>
  <c r="F156" i="14"/>
  <c r="F158" i="14" s="1"/>
  <c r="F168" i="14" s="1"/>
  <c r="E156" i="14"/>
  <c r="D156" i="14"/>
  <c r="D158" i="14" s="1"/>
  <c r="D168" i="14" s="1"/>
  <c r="E158" i="14"/>
  <c r="E168" i="14" s="1"/>
  <c r="G150" i="14"/>
  <c r="F150" i="14"/>
  <c r="E150" i="14"/>
  <c r="D150" i="14"/>
  <c r="B150" i="14"/>
  <c r="G132" i="14"/>
  <c r="F132" i="14"/>
  <c r="E132" i="14"/>
  <c r="D132" i="14"/>
  <c r="B132" i="14"/>
  <c r="G123" i="14"/>
  <c r="B123" i="14"/>
  <c r="F123" i="14"/>
  <c r="F133" i="14" s="1"/>
  <c r="E123" i="14"/>
  <c r="E133" i="14" s="1"/>
  <c r="D123" i="14"/>
  <c r="D133" i="14" s="1"/>
  <c r="G115" i="14"/>
  <c r="F115" i="14"/>
  <c r="E115" i="14"/>
  <c r="D115" i="14"/>
  <c r="B115" i="14"/>
  <c r="G106" i="14"/>
  <c r="E106" i="14"/>
  <c r="E116" i="14" s="1"/>
  <c r="D106" i="14"/>
  <c r="D116" i="14" s="1"/>
  <c r="G97" i="14"/>
  <c r="F97" i="14"/>
  <c r="E97" i="14"/>
  <c r="D97" i="14"/>
  <c r="B97" i="14"/>
  <c r="G89" i="14"/>
  <c r="B89" i="14"/>
  <c r="F86" i="14"/>
  <c r="F89" i="14" s="1"/>
  <c r="F98" i="14" s="1"/>
  <c r="E86" i="14"/>
  <c r="E89" i="14" s="1"/>
  <c r="E98" i="14" s="1"/>
  <c r="D86" i="14"/>
  <c r="D89" i="14" s="1"/>
  <c r="D98" i="14" s="1"/>
  <c r="G81" i="14"/>
  <c r="F81" i="14"/>
  <c r="E81" i="14"/>
  <c r="D81" i="14"/>
  <c r="D82" i="14" s="1"/>
  <c r="B81" i="14"/>
  <c r="F82" i="14"/>
  <c r="G62" i="14"/>
  <c r="F62" i="14"/>
  <c r="E62" i="14"/>
  <c r="D62" i="14"/>
  <c r="B62" i="14"/>
  <c r="G53" i="14"/>
  <c r="E53" i="14"/>
  <c r="E63" i="14" s="1"/>
  <c r="B53" i="14"/>
  <c r="F53" i="14"/>
  <c r="F63" i="14" s="1"/>
  <c r="D53" i="14"/>
  <c r="D63" i="14" s="1"/>
  <c r="G44" i="14"/>
  <c r="G45" i="14" s="1"/>
  <c r="F44" i="14"/>
  <c r="E44" i="14"/>
  <c r="E45" i="14" s="1"/>
  <c r="D44" i="14"/>
  <c r="D45" i="14" s="1"/>
  <c r="B44" i="14"/>
  <c r="F45" i="14"/>
  <c r="G26" i="14"/>
  <c r="F26" i="14"/>
  <c r="E26" i="14"/>
  <c r="D26" i="14"/>
  <c r="B26" i="14"/>
  <c r="G17" i="14"/>
  <c r="B17" i="14"/>
  <c r="F17" i="14"/>
  <c r="F27" i="14" s="1"/>
  <c r="E17" i="14"/>
  <c r="E27" i="14" s="1"/>
  <c r="D17" i="14"/>
  <c r="D27" i="14" s="1"/>
  <c r="G27" i="14" l="1"/>
  <c r="D151" i="14"/>
  <c r="F151" i="14"/>
  <c r="G168" i="14"/>
  <c r="G185" i="14"/>
  <c r="G116" i="14"/>
  <c r="D188" i="14"/>
  <c r="F188" i="14"/>
  <c r="G63" i="14"/>
  <c r="E82" i="14"/>
  <c r="G82" i="14"/>
  <c r="G98" i="14"/>
  <c r="F106" i="14"/>
  <c r="F116" i="14" s="1"/>
  <c r="G133" i="14"/>
  <c r="E151" i="14"/>
  <c r="G151" i="14"/>
  <c r="B188" i="14"/>
  <c r="E188" i="14"/>
  <c r="G188" i="14"/>
  <c r="G189" i="14" s="1"/>
  <c r="D186" i="14"/>
  <c r="D185" i="14"/>
  <c r="F186" i="14"/>
  <c r="F185" i="14"/>
  <c r="E185" i="14"/>
  <c r="E186" i="14"/>
  <c r="B186" i="14"/>
  <c r="G186" i="14"/>
  <c r="G187" i="14" s="1"/>
  <c r="E92" i="13"/>
  <c r="F92" i="13"/>
  <c r="G92" i="13"/>
  <c r="D92" i="13"/>
  <c r="B92" i="13"/>
  <c r="D82" i="13"/>
  <c r="D85" i="13" s="1"/>
  <c r="F73" i="13"/>
  <c r="F78" i="13" s="1"/>
  <c r="D73" i="13"/>
  <c r="F54" i="13"/>
  <c r="D54" i="13"/>
  <c r="B22" i="13"/>
  <c r="E22" i="13"/>
  <c r="F22" i="13"/>
  <c r="G22" i="13"/>
  <c r="D22" i="13"/>
  <c r="G29" i="13"/>
  <c r="E29" i="13"/>
  <c r="B29" i="13"/>
  <c r="F26" i="13"/>
  <c r="F29" i="13" s="1"/>
  <c r="D26" i="13"/>
  <c r="D29" i="13" s="1"/>
  <c r="G162" i="13"/>
  <c r="F162" i="13"/>
  <c r="E162" i="13"/>
  <c r="D162" i="13"/>
  <c r="G157" i="13"/>
  <c r="F157" i="13"/>
  <c r="E157" i="13"/>
  <c r="D157" i="13"/>
  <c r="G153" i="13"/>
  <c r="F153" i="13"/>
  <c r="E153" i="13"/>
  <c r="D153" i="13"/>
  <c r="G148" i="13"/>
  <c r="F148" i="13"/>
  <c r="E148" i="13"/>
  <c r="D148" i="13"/>
  <c r="B148" i="13"/>
  <c r="G142" i="13"/>
  <c r="F142" i="13"/>
  <c r="E142" i="13"/>
  <c r="D142" i="13"/>
  <c r="B142" i="13"/>
  <c r="G135" i="13"/>
  <c r="F135" i="13"/>
  <c r="E135" i="13"/>
  <c r="D135" i="13"/>
  <c r="B135" i="13"/>
  <c r="G128" i="13"/>
  <c r="F128" i="13"/>
  <c r="B128" i="13"/>
  <c r="E128" i="13"/>
  <c r="E136" i="13" s="1"/>
  <c r="D128" i="13"/>
  <c r="D136" i="13" s="1"/>
  <c r="G121" i="13"/>
  <c r="F121" i="13"/>
  <c r="E121" i="13"/>
  <c r="D121" i="13"/>
  <c r="B121" i="13"/>
  <c r="G114" i="13"/>
  <c r="F114" i="13"/>
  <c r="E114" i="13"/>
  <c r="D114" i="13"/>
  <c r="B114" i="13"/>
  <c r="G107" i="13"/>
  <c r="F107" i="13"/>
  <c r="E107" i="13"/>
  <c r="D107" i="13"/>
  <c r="B107" i="13"/>
  <c r="G100" i="13"/>
  <c r="F100" i="13"/>
  <c r="E100" i="13"/>
  <c r="B100" i="13"/>
  <c r="D100" i="13"/>
  <c r="D108" i="13" s="1"/>
  <c r="G85" i="13"/>
  <c r="F85" i="13"/>
  <c r="E85" i="13"/>
  <c r="B85" i="13"/>
  <c r="G78" i="13"/>
  <c r="E78" i="13"/>
  <c r="D78" i="13"/>
  <c r="B78" i="13"/>
  <c r="G71" i="13"/>
  <c r="F71" i="13"/>
  <c r="E71" i="13"/>
  <c r="D71" i="13"/>
  <c r="B71" i="13"/>
  <c r="G64" i="13"/>
  <c r="F64" i="13"/>
  <c r="E64" i="13"/>
  <c r="D64" i="13"/>
  <c r="B64" i="13"/>
  <c r="G57" i="13"/>
  <c r="F57" i="13"/>
  <c r="E57" i="13"/>
  <c r="D57" i="13"/>
  <c r="B57" i="13"/>
  <c r="G50" i="13"/>
  <c r="F50" i="13"/>
  <c r="E50" i="13"/>
  <c r="D50" i="13"/>
  <c r="B50" i="13"/>
  <c r="G43" i="13"/>
  <c r="E43" i="13"/>
  <c r="E51" i="13" s="1"/>
  <c r="B43" i="13"/>
  <c r="F43" i="13"/>
  <c r="D43" i="13"/>
  <c r="D51" i="13" s="1"/>
  <c r="G36" i="13"/>
  <c r="G37" i="13" s="1"/>
  <c r="F36" i="13"/>
  <c r="E36" i="13"/>
  <c r="D36" i="13"/>
  <c r="B36" i="13"/>
  <c r="G15" i="13"/>
  <c r="E15" i="13"/>
  <c r="B15" i="13"/>
  <c r="F15" i="13"/>
  <c r="D15" i="13"/>
  <c r="F190" i="14" l="1"/>
  <c r="E190" i="14"/>
  <c r="D190" i="14"/>
  <c r="B190" i="14"/>
  <c r="G190" i="14"/>
  <c r="G191" i="14" s="1"/>
  <c r="D93" i="13"/>
  <c r="E150" i="13"/>
  <c r="E152" i="13" s="1"/>
  <c r="E154" i="13" s="1"/>
  <c r="E155" i="13" s="1"/>
  <c r="B151" i="13"/>
  <c r="E151" i="13"/>
  <c r="E156" i="13" s="1"/>
  <c r="E158" i="13" s="1"/>
  <c r="E159" i="13" s="1"/>
  <c r="G151" i="13"/>
  <c r="G156" i="13" s="1"/>
  <c r="G158" i="13" s="1"/>
  <c r="G159" i="13" s="1"/>
  <c r="G51" i="13"/>
  <c r="E65" i="13"/>
  <c r="G65" i="13"/>
  <c r="G93" i="13"/>
  <c r="G136" i="13"/>
  <c r="E149" i="13"/>
  <c r="G149" i="13"/>
  <c r="D65" i="13"/>
  <c r="F65" i="13"/>
  <c r="E79" i="13"/>
  <c r="G79" i="13"/>
  <c r="D79" i="13"/>
  <c r="F79" i="13"/>
  <c r="E93" i="13"/>
  <c r="F93" i="13"/>
  <c r="F108" i="13"/>
  <c r="E108" i="13"/>
  <c r="G108" i="13"/>
  <c r="D122" i="13"/>
  <c r="F122" i="13"/>
  <c r="E122" i="13"/>
  <c r="G122" i="13"/>
  <c r="F136" i="13"/>
  <c r="D149" i="13"/>
  <c r="F149" i="13"/>
  <c r="F51" i="13"/>
  <c r="E37" i="13"/>
  <c r="D37" i="13"/>
  <c r="F37" i="13"/>
  <c r="B152" i="13"/>
  <c r="G150" i="13"/>
  <c r="G152" i="13" s="1"/>
  <c r="G154" i="13" s="1"/>
  <c r="G155" i="13" s="1"/>
  <c r="D151" i="13"/>
  <c r="D156" i="13" s="1"/>
  <c r="D158" i="13" s="1"/>
  <c r="D159" i="13" s="1"/>
  <c r="F151" i="13"/>
  <c r="F156" i="13" s="1"/>
  <c r="F158" i="13" s="1"/>
  <c r="F159" i="13" s="1"/>
  <c r="B156" i="13"/>
  <c r="B161" i="13" s="1"/>
  <c r="D23" i="13"/>
  <c r="D150" i="13"/>
  <c r="F23" i="13"/>
  <c r="F150" i="13"/>
  <c r="E23" i="13"/>
  <c r="G23" i="13"/>
  <c r="B150" i="13"/>
  <c r="G166" i="12"/>
  <c r="E160" i="13" l="1"/>
  <c r="E161" i="13" s="1"/>
  <c r="E163" i="13" s="1"/>
  <c r="E164" i="13" s="1"/>
  <c r="G160" i="13"/>
  <c r="G161" i="13" s="1"/>
  <c r="G163" i="13" s="1"/>
  <c r="G164" i="13" s="1"/>
  <c r="D160" i="13"/>
  <c r="D161" i="13" s="1"/>
  <c r="D163" i="13" s="1"/>
  <c r="D164" i="13" s="1"/>
  <c r="D152" i="13"/>
  <c r="D154" i="13" s="1"/>
  <c r="D155" i="13" s="1"/>
  <c r="F160" i="13"/>
  <c r="F161" i="13" s="1"/>
  <c r="F163" i="13" s="1"/>
  <c r="F164" i="13" s="1"/>
  <c r="F152" i="13"/>
  <c r="F154" i="13" s="1"/>
  <c r="F155" i="13" s="1"/>
  <c r="G127" i="12"/>
  <c r="B127" i="12"/>
  <c r="F123" i="12"/>
  <c r="F127" i="12" s="1"/>
  <c r="E123" i="12"/>
  <c r="E127" i="12" s="1"/>
  <c r="D123" i="12"/>
  <c r="D127" i="12" s="1"/>
  <c r="G94" i="12"/>
  <c r="B94" i="12"/>
  <c r="F91" i="12"/>
  <c r="F94" i="12" s="1"/>
  <c r="E91" i="12"/>
  <c r="E94" i="12" s="1"/>
  <c r="D91" i="12"/>
  <c r="D90" i="12"/>
  <c r="G159" i="12"/>
  <c r="B159" i="12"/>
  <c r="F157" i="12"/>
  <c r="E157" i="12"/>
  <c r="E159" i="12" s="1"/>
  <c r="D157" i="12"/>
  <c r="D159" i="12" s="1"/>
  <c r="F155" i="12"/>
  <c r="F159" i="12" l="1"/>
  <c r="D94" i="12"/>
  <c r="F49" i="12"/>
  <c r="F55" i="12" s="1"/>
  <c r="D49" i="12"/>
  <c r="D55" i="12" s="1"/>
  <c r="G63" i="12"/>
  <c r="E63" i="12"/>
  <c r="B63" i="12"/>
  <c r="F59" i="12"/>
  <c r="F63" i="12" s="1"/>
  <c r="D59" i="12"/>
  <c r="D63" i="12" s="1"/>
  <c r="G23" i="12"/>
  <c r="F23" i="12"/>
  <c r="E23" i="12"/>
  <c r="D23" i="12"/>
  <c r="B23" i="12"/>
  <c r="G38" i="12"/>
  <c r="F38" i="12"/>
  <c r="E38" i="12"/>
  <c r="D38" i="12"/>
  <c r="B38" i="12"/>
  <c r="G31" i="12"/>
  <c r="B31" i="12"/>
  <c r="F28" i="12"/>
  <c r="E28" i="12"/>
  <c r="E31" i="12" s="1"/>
  <c r="D28" i="12"/>
  <c r="D31" i="12" s="1"/>
  <c r="F27" i="12"/>
  <c r="G174" i="12"/>
  <c r="F174" i="12"/>
  <c r="E174" i="12"/>
  <c r="D174" i="12"/>
  <c r="G169" i="12"/>
  <c r="F169" i="12"/>
  <c r="E169" i="12"/>
  <c r="D169" i="12"/>
  <c r="F166" i="12"/>
  <c r="E166" i="12"/>
  <c r="E167" i="12" s="1"/>
  <c r="D166" i="12"/>
  <c r="B166" i="12"/>
  <c r="D167" i="12"/>
  <c r="G151" i="12"/>
  <c r="F151" i="12"/>
  <c r="E151" i="12"/>
  <c r="D151" i="12"/>
  <c r="B151" i="12"/>
  <c r="G143" i="12"/>
  <c r="B143" i="12"/>
  <c r="F141" i="12"/>
  <c r="F143" i="12" s="1"/>
  <c r="F152" i="12" s="1"/>
  <c r="E141" i="12"/>
  <c r="D141" i="12"/>
  <c r="D143" i="12" s="1"/>
  <c r="E143" i="12"/>
  <c r="E152" i="12" s="1"/>
  <c r="G135" i="12"/>
  <c r="F135" i="12"/>
  <c r="E135" i="12"/>
  <c r="D135" i="12"/>
  <c r="D136" i="12" s="1"/>
  <c r="B135" i="12"/>
  <c r="F136" i="12"/>
  <c r="G118" i="12"/>
  <c r="F118" i="12"/>
  <c r="E118" i="12"/>
  <c r="D118" i="12"/>
  <c r="B118" i="12"/>
  <c r="G110" i="12"/>
  <c r="B110" i="12"/>
  <c r="F110" i="12"/>
  <c r="E110" i="12"/>
  <c r="G102" i="12"/>
  <c r="G103" i="12" s="1"/>
  <c r="E102" i="12"/>
  <c r="E103" i="12" s="1"/>
  <c r="B102" i="12"/>
  <c r="F102" i="12"/>
  <c r="F103" i="12" s="1"/>
  <c r="D102" i="12"/>
  <c r="G86" i="12"/>
  <c r="E86" i="12"/>
  <c r="B86" i="12"/>
  <c r="F86" i="12"/>
  <c r="D86" i="12"/>
  <c r="G79" i="12"/>
  <c r="B79" i="12"/>
  <c r="F76" i="12"/>
  <c r="F79" i="12" s="1"/>
  <c r="F87" i="12" s="1"/>
  <c r="E76" i="12"/>
  <c r="E79" i="12" s="1"/>
  <c r="D76" i="12"/>
  <c r="D79" i="12" s="1"/>
  <c r="G71" i="12"/>
  <c r="G72" i="12" s="1"/>
  <c r="F71" i="12"/>
  <c r="E71" i="12"/>
  <c r="E72" i="12" s="1"/>
  <c r="D71" i="12"/>
  <c r="B71" i="12"/>
  <c r="G55" i="12"/>
  <c r="E55" i="12"/>
  <c r="B55" i="12"/>
  <c r="G47" i="12"/>
  <c r="E47" i="12"/>
  <c r="B47" i="12"/>
  <c r="F47" i="12"/>
  <c r="D47" i="12"/>
  <c r="G15" i="12"/>
  <c r="B15" i="12"/>
  <c r="E15" i="12"/>
  <c r="D15" i="12"/>
  <c r="F15" i="12"/>
  <c r="F167" i="12" l="1"/>
  <c r="F193" i="12"/>
  <c r="D193" i="12"/>
  <c r="F190" i="12"/>
  <c r="C193" i="12"/>
  <c r="E193" i="12"/>
  <c r="D190" i="12"/>
  <c r="B185" i="12"/>
  <c r="D56" i="12"/>
  <c r="B186" i="12"/>
  <c r="B187" i="12" s="1"/>
  <c r="F119" i="12"/>
  <c r="E119" i="12"/>
  <c r="D152" i="12"/>
  <c r="G152" i="12"/>
  <c r="G119" i="12"/>
  <c r="E136" i="12"/>
  <c r="G136" i="12"/>
  <c r="G39" i="12"/>
  <c r="G170" i="12" s="1"/>
  <c r="G171" i="12" s="1"/>
  <c r="D110" i="12"/>
  <c r="D119" i="12" s="1"/>
  <c r="F31" i="12"/>
  <c r="E190" i="12" s="1"/>
  <c r="G167" i="12"/>
  <c r="D87" i="12"/>
  <c r="G87" i="12"/>
  <c r="E87" i="12"/>
  <c r="F72" i="12"/>
  <c r="D72" i="12"/>
  <c r="F56" i="12"/>
  <c r="E56" i="12"/>
  <c r="G56" i="12"/>
  <c r="B168" i="12"/>
  <c r="D39" i="12"/>
  <c r="E39" i="12"/>
  <c r="G168" i="12"/>
  <c r="D24" i="12"/>
  <c r="F24" i="12"/>
  <c r="E168" i="12"/>
  <c r="E24" i="12"/>
  <c r="D103" i="12"/>
  <c r="G24" i="12"/>
  <c r="E196" i="12" l="1"/>
  <c r="D196" i="12"/>
  <c r="F196" i="12"/>
  <c r="C190" i="12"/>
  <c r="C196" i="12" s="1"/>
  <c r="F39" i="12"/>
  <c r="F170" i="12" s="1"/>
  <c r="F191" i="12"/>
  <c r="D170" i="12"/>
  <c r="F168" i="12"/>
  <c r="F172" i="12" s="1"/>
  <c r="D168" i="12"/>
  <c r="G172" i="12"/>
  <c r="G175" i="12" s="1"/>
  <c r="G176" i="12" s="1"/>
  <c r="E172" i="12"/>
  <c r="F175" i="12" l="1"/>
  <c r="F176" i="12" s="1"/>
  <c r="E175" i="12"/>
  <c r="E176" i="12" s="1"/>
  <c r="E170" i="12"/>
  <c r="D171" i="12"/>
  <c r="F171" i="12"/>
  <c r="F194" i="12"/>
  <c r="D172" i="12"/>
  <c r="E28" i="9"/>
  <c r="G87" i="9"/>
  <c r="F87" i="9"/>
  <c r="E87" i="9"/>
  <c r="D87" i="9"/>
  <c r="G78" i="9"/>
  <c r="F78" i="9"/>
  <c r="E78" i="9"/>
  <c r="D78" i="9"/>
  <c r="G68" i="9"/>
  <c r="F68" i="9"/>
  <c r="E68" i="9"/>
  <c r="D68" i="9"/>
  <c r="G60" i="9"/>
  <c r="F60" i="9"/>
  <c r="E60" i="9"/>
  <c r="D60" i="9"/>
  <c r="G52" i="9"/>
  <c r="F52" i="9"/>
  <c r="E52" i="9"/>
  <c r="D52" i="9"/>
  <c r="G44" i="9"/>
  <c r="F44" i="9"/>
  <c r="E44" i="9"/>
  <c r="D44" i="9"/>
  <c r="G36" i="9"/>
  <c r="F36" i="9"/>
  <c r="E36" i="9"/>
  <c r="D36" i="9"/>
  <c r="G28" i="9"/>
  <c r="F28" i="9"/>
  <c r="D28" i="9"/>
  <c r="G21" i="9"/>
  <c r="F21" i="9"/>
  <c r="E21" i="9"/>
  <c r="D21" i="9"/>
  <c r="G13" i="9"/>
  <c r="F13" i="9"/>
  <c r="E13" i="9"/>
  <c r="D13" i="9"/>
  <c r="F197" i="12" l="1"/>
  <c r="D175" i="12"/>
  <c r="D176" i="12" s="1"/>
  <c r="E171" i="12"/>
  <c r="G24" i="4" l="1"/>
  <c r="F24" i="4"/>
  <c r="E24" i="4"/>
  <c r="D24" i="4"/>
  <c r="B68" i="4" l="1"/>
  <c r="G54" i="4"/>
  <c r="D54" i="4"/>
  <c r="G44" i="4"/>
  <c r="F44" i="4"/>
  <c r="E44" i="4"/>
  <c r="D44" i="4"/>
  <c r="E34" i="4"/>
  <c r="F34" i="4"/>
  <c r="G34" i="4"/>
  <c r="G27" i="4"/>
  <c r="G75" i="4"/>
  <c r="F75" i="4"/>
  <c r="E75" i="4"/>
  <c r="D75" i="4"/>
  <c r="G68" i="4"/>
  <c r="F68" i="4"/>
  <c r="E68" i="4"/>
  <c r="D68" i="4"/>
  <c r="G61" i="4"/>
  <c r="F61" i="4"/>
  <c r="E61" i="4"/>
  <c r="D61" i="4"/>
  <c r="F54" i="4"/>
  <c r="E54" i="4"/>
  <c r="G46" i="4"/>
  <c r="G41" i="4"/>
  <c r="F41" i="4"/>
  <c r="E41" i="4"/>
  <c r="D41" i="4"/>
  <c r="D34" i="4"/>
  <c r="G21" i="4"/>
  <c r="F21" i="4"/>
  <c r="E21" i="4"/>
  <c r="D21" i="4"/>
  <c r="B21" i="4"/>
  <c r="G14" i="4"/>
  <c r="F14" i="4"/>
  <c r="E14" i="4"/>
  <c r="D14" i="4"/>
  <c r="G47" i="4" l="1"/>
  <c r="E27" i="4"/>
  <c r="D47" i="4"/>
  <c r="F27" i="4"/>
  <c r="D27" i="4"/>
  <c r="E47" i="4"/>
  <c r="F47" i="4"/>
</calcChain>
</file>

<file path=xl/sharedStrings.xml><?xml version="1.0" encoding="utf-8"?>
<sst xmlns="http://schemas.openxmlformats.org/spreadsheetml/2006/main" count="835" uniqueCount="182">
  <si>
    <t>№ рецептур</t>
  </si>
  <si>
    <t xml:space="preserve">   Наименование бдюда</t>
  </si>
  <si>
    <t>Масса порции          (г)</t>
  </si>
  <si>
    <t>Пищевые вещества (г )</t>
  </si>
  <si>
    <t>Энергетическая ценность (ккал)</t>
  </si>
  <si>
    <t>Б</t>
  </si>
  <si>
    <t>Ж</t>
  </si>
  <si>
    <t>У</t>
  </si>
  <si>
    <t>ПР</t>
  </si>
  <si>
    <t>Чай с сахаром</t>
  </si>
  <si>
    <t>Итого завтрак:</t>
  </si>
  <si>
    <t xml:space="preserve">Каша гречневая рассыпчатая </t>
  </si>
  <si>
    <t>Котлета куриная с соусом красным</t>
  </si>
  <si>
    <t>Компот из сухофруктов</t>
  </si>
  <si>
    <t>Хлеб ржаной</t>
  </si>
  <si>
    <t>Хлеб пшеничный</t>
  </si>
  <si>
    <t>Итого обед:</t>
  </si>
  <si>
    <t>Итого за день</t>
  </si>
  <si>
    <t>Чай с сахаром лимоном</t>
  </si>
  <si>
    <t>Тефтели " мясные"  с соусом красным</t>
  </si>
  <si>
    <t>Напиток из шиповника</t>
  </si>
  <si>
    <t>Суп гороховый  на м/к бульоне</t>
  </si>
  <si>
    <t>Итого завтрак</t>
  </si>
  <si>
    <t>Итого обед</t>
  </si>
  <si>
    <t>Меню приготавливаемых блюд  возрастная категория от 7 до 11 лет ( двухразовое )</t>
  </si>
  <si>
    <t>Картофель отварной</t>
  </si>
  <si>
    <t>Компот из  свежемороженных ягод</t>
  </si>
  <si>
    <t>444/505</t>
  </si>
  <si>
    <t>437/505</t>
  </si>
  <si>
    <t>Итого за 10 дней :</t>
  </si>
  <si>
    <t>Фрикадельки мясные "деревенские" в соусе красном</t>
  </si>
  <si>
    <t xml:space="preserve">Макароны отварные </t>
  </si>
  <si>
    <t>день1</t>
  </si>
  <si>
    <t xml:space="preserve">Обед </t>
  </si>
  <si>
    <t>день2</t>
  </si>
  <si>
    <t>Завтрак</t>
  </si>
  <si>
    <t>день3</t>
  </si>
  <si>
    <t>день 4</t>
  </si>
  <si>
    <t>день 5</t>
  </si>
  <si>
    <t>день 6</t>
  </si>
  <si>
    <t>день 7</t>
  </si>
  <si>
    <t>день 8</t>
  </si>
  <si>
    <t>день 9</t>
  </si>
  <si>
    <t>день10</t>
  </si>
  <si>
    <t xml:space="preserve">                         Завтрак</t>
  </si>
  <si>
    <t>50 % от суточной нормы</t>
  </si>
  <si>
    <t>Среднее значение завтрака и обеда  за период</t>
  </si>
  <si>
    <t>Среднее значение завтрака  за период</t>
  </si>
  <si>
    <t>Среднее значение  обеда  за период</t>
  </si>
  <si>
    <t xml:space="preserve">Суп с макаронными изделиями на м/к бульоне </t>
  </si>
  <si>
    <t xml:space="preserve">Плов с мясом </t>
  </si>
  <si>
    <t xml:space="preserve">Борщ с капустой,картофелем на м/к бульоне </t>
  </si>
  <si>
    <t>Рис отварной</t>
  </si>
  <si>
    <t>Суп с клецками на м/к бульоне</t>
  </si>
  <si>
    <t>Завтрак 20% от суточной нормы</t>
  </si>
  <si>
    <t>% откланение</t>
  </si>
  <si>
    <t>Завтрак 30% от суточной нормы</t>
  </si>
  <si>
    <t>200</t>
  </si>
  <si>
    <t>Каша молочная "Дружба"</t>
  </si>
  <si>
    <t>пр</t>
  </si>
  <si>
    <t>Макароны отварные с сыром</t>
  </si>
  <si>
    <t>Пюре гороховое</t>
  </si>
  <si>
    <t>429.1</t>
  </si>
  <si>
    <t>128/330</t>
  </si>
  <si>
    <t>377.1</t>
  </si>
  <si>
    <t xml:space="preserve">Кисель </t>
  </si>
  <si>
    <t>Булочка школьная/ Батон</t>
  </si>
  <si>
    <t>Суп-лапша на курином бульоне</t>
  </si>
  <si>
    <t>Суп картофельный с крупой (рис,пшено) на м/к бульоне</t>
  </si>
  <si>
    <t>Котлеты мясные "по домашнему" в соусе красном</t>
  </si>
  <si>
    <t>274/505</t>
  </si>
  <si>
    <t xml:space="preserve">Чай с сахаром </t>
  </si>
  <si>
    <t>Масло сливочное порциями</t>
  </si>
  <si>
    <t>Булочка школьная</t>
  </si>
  <si>
    <t xml:space="preserve">Манты с соусом сметанным </t>
  </si>
  <si>
    <t>Крендель сахарный</t>
  </si>
  <si>
    <t>Меню приготавливаемых блюд  5 класс    СОШ № 32</t>
  </si>
  <si>
    <t>Сырники с молочным соусом</t>
  </si>
  <si>
    <t>200/50</t>
  </si>
  <si>
    <t>Батон</t>
  </si>
  <si>
    <t>Плюшка московская/ Кондитерское изделия</t>
  </si>
  <si>
    <t>Сосиска отварная с соусом</t>
  </si>
  <si>
    <t>Сосиска  с соусом</t>
  </si>
  <si>
    <t>Картофельное пюре/ картофель с молоком</t>
  </si>
  <si>
    <t>Яблоко</t>
  </si>
  <si>
    <t>Омлет натуральный с колбасными изделиями</t>
  </si>
  <si>
    <t>Картофель тушенный</t>
  </si>
  <si>
    <t>Жаркое по- домашнему с мясом</t>
  </si>
  <si>
    <t xml:space="preserve">Суп картофельный с  рыбой </t>
  </si>
  <si>
    <t>127/128</t>
  </si>
  <si>
    <r>
      <t>Батон с маслом</t>
    </r>
    <r>
      <rPr>
        <sz val="10"/>
        <rFont val="Times New Roman"/>
        <family val="1"/>
        <charset val="204"/>
      </rPr>
      <t xml:space="preserve"> (20/10)</t>
    </r>
  </si>
  <si>
    <t>Каша молочная манная с маслом сливочным</t>
  </si>
  <si>
    <t>Каша молочная "Дружба" с маслом сливочным</t>
  </si>
  <si>
    <t>Плов с мясом</t>
  </si>
  <si>
    <t>Каша геркулесовая молочная с маслом сливочным</t>
  </si>
  <si>
    <t>Каша молочная рисовая с маслом сливочным</t>
  </si>
  <si>
    <t>Свекольник  на м/к бульоне</t>
  </si>
  <si>
    <t>Меню приготавливаемых блюд  возрастная категория от 12 и старше ( дотация )</t>
  </si>
  <si>
    <t>128/505</t>
  </si>
  <si>
    <t>362/505</t>
  </si>
  <si>
    <t>243/505</t>
  </si>
  <si>
    <t>пр/14</t>
  </si>
  <si>
    <t xml:space="preserve">Омлет натуральный </t>
  </si>
  <si>
    <t>Помидоры свежие до 15.10/Салат из моркови с яблоком</t>
  </si>
  <si>
    <t>пр/71</t>
  </si>
  <si>
    <t xml:space="preserve">Сыр порционный </t>
  </si>
  <si>
    <t>ПР/53</t>
  </si>
  <si>
    <t>Кабачковая икра</t>
  </si>
  <si>
    <r>
      <rPr>
        <b/>
        <sz val="14"/>
        <color indexed="8"/>
        <rFont val="Times New Roman"/>
        <family val="1"/>
        <charset val="204"/>
      </rPr>
      <t xml:space="preserve">Огурец свежий до 15.10 </t>
    </r>
    <r>
      <rPr>
        <sz val="14"/>
        <color indexed="8"/>
        <rFont val="Times New Roman"/>
        <family val="1"/>
        <charset val="204"/>
      </rPr>
      <t>/ Огурцы  соленые в нарезке</t>
    </r>
  </si>
  <si>
    <r>
      <rPr>
        <b/>
        <sz val="14"/>
        <color indexed="8"/>
        <rFont val="Times New Roman"/>
        <family val="1"/>
        <charset val="204"/>
      </rPr>
      <t>Огурец свежий до 15.10</t>
    </r>
    <r>
      <rPr>
        <sz val="14"/>
        <color indexed="8"/>
        <rFont val="Times New Roman"/>
        <family val="1"/>
        <charset val="204"/>
      </rPr>
      <t xml:space="preserve"> / Огурцы  соленые в нарезке</t>
    </r>
  </si>
  <si>
    <t>Салат из белокочанной капусты</t>
  </si>
  <si>
    <r>
      <rPr>
        <b/>
        <sz val="14"/>
        <color indexed="8"/>
        <rFont val="Times New Roman"/>
        <family val="1"/>
        <charset val="204"/>
      </rPr>
      <t>Помидоры свежие до 15.10</t>
    </r>
    <r>
      <rPr>
        <sz val="14"/>
        <color indexed="8"/>
        <rFont val="Times New Roman"/>
        <family val="1"/>
        <charset val="204"/>
      </rPr>
      <t>/Салат из моркови с яблоком</t>
    </r>
  </si>
  <si>
    <t>Морковь туш-я с курагой</t>
  </si>
  <si>
    <t>Кукуруза консервированная</t>
  </si>
  <si>
    <t>Яйцо варёное</t>
  </si>
  <si>
    <t>Распределение ЭЦ в завтрак при норме 20-25%</t>
  </si>
  <si>
    <t>Распределение ЭЦ в обед при норме 30-35%</t>
  </si>
  <si>
    <t>Распределение ЭЦ в завтрак,обед при норме 50-60%</t>
  </si>
  <si>
    <r>
      <t>Батон с маслом</t>
    </r>
    <r>
      <rPr>
        <sz val="10"/>
        <rFont val="Times New Roman"/>
        <family val="1"/>
        <charset val="204"/>
      </rPr>
      <t xml:space="preserve"> (40/10)</t>
    </r>
  </si>
  <si>
    <t>200/5</t>
  </si>
  <si>
    <t>Меню приготавливаемых блюд  возрастная категория от 12 и старше ( ПЛАТНИКИ)</t>
  </si>
  <si>
    <t>Примерное меню  для организации питания детей  полдники</t>
  </si>
  <si>
    <t>неделя: 1               день1: понедельник</t>
  </si>
  <si>
    <t>Полдник</t>
  </si>
  <si>
    <t>Чай с лимоном</t>
  </si>
  <si>
    <t>Булочка Веснушка</t>
  </si>
  <si>
    <t>Итого полдник</t>
  </si>
  <si>
    <t>неделя: 1               день2: вторник</t>
  </si>
  <si>
    <t>Плюшка Московская</t>
  </si>
  <si>
    <t>неделя: 1               день3: среда</t>
  </si>
  <si>
    <t>Кисель фруктовый</t>
  </si>
  <si>
    <t xml:space="preserve">Батон </t>
  </si>
  <si>
    <t>Сыр порционный</t>
  </si>
  <si>
    <t>неделя: 1               день4: четверг</t>
  </si>
  <si>
    <t>Сок фруктовый 3л</t>
  </si>
  <si>
    <t>Булочка дорожная</t>
  </si>
  <si>
    <t>неделя: 1               день5: пятница</t>
  </si>
  <si>
    <t>Ватрушка с повидлом</t>
  </si>
  <si>
    <t>неделя: 2              день6: понедельник</t>
  </si>
  <si>
    <t xml:space="preserve">Булочка ванильная </t>
  </si>
  <si>
    <t>неделя: 2               день7: вторник</t>
  </si>
  <si>
    <t>Пирожок с картофелем</t>
  </si>
  <si>
    <t>неделя: 2               день8: среда</t>
  </si>
  <si>
    <t>неделя: 2               день9: четверг</t>
  </si>
  <si>
    <t xml:space="preserve">Завтрак </t>
  </si>
  <si>
    <t>неделя: 2               день10: пятница</t>
  </si>
  <si>
    <t>Рогалик с повилом</t>
  </si>
  <si>
    <t>410.1</t>
  </si>
  <si>
    <t xml:space="preserve">Сок фруктовый </t>
  </si>
  <si>
    <t>Котлета из минтая Фирменная  с соусом</t>
  </si>
  <si>
    <r>
      <t xml:space="preserve">Запеканка из творога с молоком сгущёным </t>
    </r>
    <r>
      <rPr>
        <sz val="11"/>
        <color indexed="8"/>
        <rFont val="Times New Roman"/>
        <family val="1"/>
        <charset val="204"/>
      </rPr>
      <t>(200/30)</t>
    </r>
  </si>
  <si>
    <t>Сыр</t>
  </si>
  <si>
    <r>
      <t>Борщ с капустой,картофелем на м/к бульоне со сметаной</t>
    </r>
    <r>
      <rPr>
        <sz val="11"/>
        <rFont val="Times New Roman"/>
        <family val="1"/>
        <charset val="204"/>
      </rPr>
      <t xml:space="preserve"> (200/10)</t>
    </r>
  </si>
  <si>
    <r>
      <t xml:space="preserve">Свекольник  на м/к бульоне со сметаной </t>
    </r>
    <r>
      <rPr>
        <sz val="11"/>
        <rFont val="Times New Roman"/>
        <family val="1"/>
        <charset val="204"/>
      </rPr>
      <t>(250/10)</t>
    </r>
  </si>
  <si>
    <r>
      <t xml:space="preserve">Щи из свеж.капусты на м/к бульоне со сметаной </t>
    </r>
    <r>
      <rPr>
        <sz val="11"/>
        <rFont val="Times New Roman"/>
        <family val="1"/>
        <charset val="204"/>
      </rPr>
      <t>(250/10)</t>
    </r>
  </si>
  <si>
    <r>
      <t xml:space="preserve">Запеканка рисовая с творогом с молоком сгущёным </t>
    </r>
    <r>
      <rPr>
        <sz val="11"/>
        <rFont val="Times New Roman"/>
        <family val="1"/>
        <charset val="204"/>
      </rPr>
      <t>(200/30)</t>
    </r>
  </si>
  <si>
    <t xml:space="preserve">Выход, гр </t>
  </si>
  <si>
    <t>завтрак</t>
  </si>
  <si>
    <t xml:space="preserve">обед </t>
  </si>
  <si>
    <t>НОРМА ЗАВТРАК МР 2.40179-20</t>
  </si>
  <si>
    <t>НОРМА ОБЕД МР 2.40179-20</t>
  </si>
  <si>
    <t>Обед</t>
  </si>
  <si>
    <t>Средняя всего за день</t>
  </si>
  <si>
    <t>Средняя всего завтрак и обед</t>
  </si>
  <si>
    <t>Суммарный объём блюд по приёмам пищи(в гр) СанПиН 2.3/2.4.3590-20 Приложение N 9 Таблица 3</t>
  </si>
  <si>
    <t xml:space="preserve">Фактичиский суммарный объём блюд по приёмам пищи в (гр) значение по меню </t>
  </si>
  <si>
    <r>
      <t xml:space="preserve">Сосиска отварная  с соусом </t>
    </r>
    <r>
      <rPr>
        <sz val="12"/>
        <rFont val="Times New Roman"/>
        <family val="1"/>
        <charset val="204"/>
      </rPr>
      <t>(50/50)</t>
    </r>
  </si>
  <si>
    <r>
      <t>Котлета куриная с соусом красным</t>
    </r>
    <r>
      <rPr>
        <sz val="12"/>
        <rFont val="Times New Roman"/>
        <family val="1"/>
        <charset val="204"/>
      </rPr>
      <t xml:space="preserve"> (60/50)</t>
    </r>
  </si>
  <si>
    <r>
      <t>Жаркое по- домашнему с мясом</t>
    </r>
    <r>
      <rPr>
        <sz val="12"/>
        <rFont val="Times New Roman"/>
        <family val="1"/>
        <charset val="204"/>
      </rPr>
      <t xml:space="preserve"> (50/170)</t>
    </r>
  </si>
  <si>
    <r>
      <t xml:space="preserve">Тефтели " мясные"  с соусом красным </t>
    </r>
    <r>
      <rPr>
        <sz val="12"/>
        <color indexed="8"/>
        <rFont val="Times New Roman"/>
        <family val="1"/>
        <charset val="204"/>
      </rPr>
      <t>(60/50)</t>
    </r>
  </si>
  <si>
    <r>
      <t>Рыба (минтай) запечённая</t>
    </r>
    <r>
      <rPr>
        <sz val="12"/>
        <rFont val="Times New Roman"/>
        <family val="1"/>
        <charset val="204"/>
      </rPr>
      <t xml:space="preserve"> (50/50)</t>
    </r>
  </si>
  <si>
    <r>
      <t xml:space="preserve">Плов с мясом </t>
    </r>
    <r>
      <rPr>
        <sz val="12"/>
        <color indexed="8"/>
        <rFont val="Times New Roman"/>
        <family val="1"/>
        <charset val="204"/>
      </rPr>
      <t>(50/170)</t>
    </r>
  </si>
  <si>
    <r>
      <t>Фрикадельки мясные "деревенские" в соусе красном</t>
    </r>
    <r>
      <rPr>
        <sz val="12"/>
        <color indexed="8"/>
        <rFont val="Times New Roman"/>
        <family val="1"/>
        <charset val="204"/>
      </rPr>
      <t xml:space="preserve"> (60/50)</t>
    </r>
  </si>
  <si>
    <r>
      <t xml:space="preserve">Котлета куриная с соусом красным </t>
    </r>
    <r>
      <rPr>
        <sz val="12"/>
        <rFont val="Times New Roman"/>
        <family val="1"/>
        <charset val="204"/>
      </rPr>
      <t>(60/50)</t>
    </r>
  </si>
  <si>
    <r>
      <t xml:space="preserve">Котлеты мясные "по домашнему" в соусе красном </t>
    </r>
    <r>
      <rPr>
        <sz val="12"/>
        <color indexed="8"/>
        <rFont val="Times New Roman"/>
        <family val="1"/>
        <charset val="204"/>
      </rPr>
      <t xml:space="preserve"> (60/50)</t>
    </r>
  </si>
  <si>
    <t>Сосиска отварная  с соусом (50/50)</t>
  </si>
  <si>
    <r>
      <t xml:space="preserve">Запеканка из творога с молоком сгущёным </t>
    </r>
    <r>
      <rPr>
        <sz val="11"/>
        <color indexed="8"/>
        <rFont val="Times New Roman"/>
        <family val="1"/>
        <charset val="204"/>
      </rPr>
      <t>(150/30)</t>
    </r>
  </si>
  <si>
    <r>
      <t xml:space="preserve">Каша молочная "Дружба" с маслом сливочным </t>
    </r>
    <r>
      <rPr>
        <sz val="12"/>
        <color indexed="8"/>
        <rFont val="Times New Roman"/>
        <family val="1"/>
        <charset val="204"/>
      </rPr>
      <t>(250/5)</t>
    </r>
  </si>
  <si>
    <r>
      <t xml:space="preserve">Каша молочная "Дружба" с маслом сливочным </t>
    </r>
    <r>
      <rPr>
        <sz val="12"/>
        <color indexed="8"/>
        <rFont val="Times New Roman"/>
        <family val="1"/>
        <charset val="204"/>
      </rPr>
      <t>(200/5)</t>
    </r>
  </si>
  <si>
    <r>
      <t xml:space="preserve">Запеканка рисовая с творогом с молоком сгущёным </t>
    </r>
    <r>
      <rPr>
        <sz val="11"/>
        <rFont val="Times New Roman"/>
        <family val="1"/>
        <charset val="204"/>
      </rPr>
      <t>(150/30)</t>
    </r>
  </si>
  <si>
    <r>
      <t xml:space="preserve">Котлета из минтая Фирменная  с соусом </t>
    </r>
    <r>
      <rPr>
        <sz val="12"/>
        <rFont val="Times New Roman"/>
        <family val="1"/>
        <charset val="204"/>
      </rPr>
      <t>(60/50)</t>
    </r>
  </si>
  <si>
    <r>
      <t>Котлета из минтая Фирменная  с соусом</t>
    </r>
    <r>
      <rPr>
        <sz val="12"/>
        <rFont val="Times New Roman"/>
        <family val="1"/>
        <charset val="204"/>
      </rPr>
      <t xml:space="preserve"> (60/50)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</si>
</sst>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8"/>
      <name val="Arial Cyr"/>
      <charset val="204"/>
    </font>
    <font>
      <sz val="10"/>
      <color rgb="FFFF0000"/>
      <name val="Arial Cyr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i/>
      <sz val="10"/>
      <color theme="1"/>
      <name val="Times New Roman"/>
      <family val="1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164" fontId="2" fillId="0" borderId="3" xfId="0" applyNumberFormat="1" applyFont="1" applyFill="1" applyBorder="1" applyAlignment="1"/>
    <xf numFmtId="164" fontId="2" fillId="0" borderId="4" xfId="0" applyNumberFormat="1" applyFont="1" applyFill="1" applyBorder="1" applyAlignment="1"/>
    <xf numFmtId="164" fontId="2" fillId="0" borderId="5" xfId="0" applyNumberFormat="1" applyFont="1" applyFill="1" applyBorder="1" applyAlignment="1"/>
    <xf numFmtId="164" fontId="3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/>
    <xf numFmtId="164" fontId="6" fillId="0" borderId="0" xfId="0" applyNumberFormat="1" applyFont="1" applyFill="1" applyAlignment="1">
      <alignment horizontal="center"/>
    </xf>
    <xf numFmtId="0" fontId="3" fillId="0" borderId="2" xfId="0" applyFont="1" applyFill="1" applyBorder="1" applyAlignment="1">
      <alignment vertical="top" wrapText="1"/>
    </xf>
    <xf numFmtId="0" fontId="11" fillId="0" borderId="0" xfId="0" applyFont="1" applyFill="1"/>
    <xf numFmtId="164" fontId="1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/>
    <xf numFmtId="2" fontId="9" fillId="0" borderId="0" xfId="0" applyNumberFormat="1" applyFont="1" applyFill="1"/>
    <xf numFmtId="164" fontId="1" fillId="0" borderId="2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right" vertical="top" wrapText="1"/>
    </xf>
    <xf numFmtId="164" fontId="1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/>
    <xf numFmtId="0" fontId="5" fillId="0" borderId="2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wrapText="1"/>
    </xf>
    <xf numFmtId="165" fontId="8" fillId="2" borderId="2" xfId="0" applyNumberFormat="1" applyFont="1" applyFill="1" applyBorder="1" applyAlignment="1"/>
    <xf numFmtId="2" fontId="1" fillId="0" borderId="2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Alignment="1">
      <alignment horizontal="center"/>
    </xf>
    <xf numFmtId="10" fontId="9" fillId="2" borderId="2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 vertical="top" wrapText="1"/>
    </xf>
    <xf numFmtId="2" fontId="10" fillId="0" borderId="2" xfId="0" applyNumberFormat="1" applyFont="1" applyFill="1" applyBorder="1" applyAlignment="1">
      <alignment horizontal="center" vertical="center"/>
    </xf>
    <xf numFmtId="0" fontId="16" fillId="0" borderId="0" xfId="0" applyFont="1" applyFill="1" applyAlignment="1"/>
    <xf numFmtId="2" fontId="15" fillId="0" borderId="2" xfId="0" applyNumberFormat="1" applyFont="1" applyFill="1" applyBorder="1" applyAlignment="1">
      <alignment wrapText="1"/>
    </xf>
    <xf numFmtId="2" fontId="16" fillId="0" borderId="2" xfId="0" applyNumberFormat="1" applyFont="1" applyFill="1" applyBorder="1" applyAlignment="1"/>
    <xf numFmtId="9" fontId="16" fillId="0" borderId="2" xfId="0" applyNumberFormat="1" applyFont="1" applyFill="1" applyBorder="1" applyAlignment="1"/>
    <xf numFmtId="2" fontId="17" fillId="0" borderId="2" xfId="0" applyNumberFormat="1" applyFont="1" applyFill="1" applyBorder="1" applyAlignment="1"/>
    <xf numFmtId="1" fontId="17" fillId="0" borderId="0" xfId="0" applyNumberFormat="1" applyFont="1" applyFill="1" applyAlignment="1"/>
    <xf numFmtId="164" fontId="17" fillId="0" borderId="0" xfId="0" applyNumberFormat="1" applyFont="1" applyFill="1" applyAlignment="1"/>
    <xf numFmtId="0" fontId="16" fillId="0" borderId="2" xfId="0" applyFont="1" applyFill="1" applyBorder="1" applyAlignment="1"/>
    <xf numFmtId="164" fontId="17" fillId="0" borderId="2" xfId="0" applyNumberFormat="1" applyFont="1" applyFill="1" applyBorder="1" applyAlignment="1"/>
    <xf numFmtId="9" fontId="17" fillId="0" borderId="2" xfId="0" applyNumberFormat="1" applyFont="1" applyFill="1" applyBorder="1" applyAlignment="1"/>
    <xf numFmtId="0" fontId="5" fillId="0" borderId="2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21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22" fillId="0" borderId="2" xfId="0" applyFont="1" applyBorder="1"/>
    <xf numFmtId="0" fontId="22" fillId="0" borderId="2" xfId="0" applyFont="1" applyBorder="1" applyAlignment="1">
      <alignment horizontal="center"/>
    </xf>
    <xf numFmtId="2" fontId="22" fillId="0" borderId="2" xfId="0" applyNumberFormat="1" applyFont="1" applyBorder="1" applyAlignment="1">
      <alignment horizontal="center" vertical="center"/>
    </xf>
    <xf numFmtId="0" fontId="21" fillId="0" borderId="2" xfId="0" applyFont="1" applyBorder="1"/>
    <xf numFmtId="0" fontId="21" fillId="0" borderId="2" xfId="0" applyFont="1" applyBorder="1" applyAlignment="1">
      <alignment horizontal="center"/>
    </xf>
    <xf numFmtId="2" fontId="21" fillId="0" borderId="2" xfId="0" applyNumberFormat="1" applyFont="1" applyBorder="1" applyAlignment="1">
      <alignment horizontal="center" vertical="center"/>
    </xf>
    <xf numFmtId="10" fontId="21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horizontal="center"/>
    </xf>
    <xf numFmtId="2" fontId="21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top" wrapText="1"/>
    </xf>
    <xf numFmtId="164" fontId="25" fillId="0" borderId="2" xfId="0" applyNumberFormat="1" applyFont="1" applyFill="1" applyBorder="1" applyAlignment="1">
      <alignment horizontal="center" vertical="top" wrapText="1"/>
    </xf>
    <xf numFmtId="2" fontId="26" fillId="0" borderId="2" xfId="0" applyNumberFormat="1" applyFont="1" applyFill="1" applyBorder="1"/>
    <xf numFmtId="0" fontId="27" fillId="0" borderId="0" xfId="0" applyFont="1" applyFill="1"/>
    <xf numFmtId="2" fontId="0" fillId="0" borderId="0" xfId="0" applyNumberFormat="1" applyFill="1"/>
    <xf numFmtId="0" fontId="28" fillId="0" borderId="0" xfId="0" applyFont="1" applyFill="1" applyAlignment="1">
      <alignment wrapText="1"/>
    </xf>
    <xf numFmtId="0" fontId="27" fillId="0" borderId="0" xfId="0" applyFont="1"/>
    <xf numFmtId="0" fontId="0" fillId="0" borderId="0" xfId="0" applyFill="1"/>
    <xf numFmtId="0" fontId="6" fillId="0" borderId="2" xfId="0" applyFont="1" applyFill="1" applyBorder="1" applyAlignment="1">
      <alignment horizontal="center" wrapText="1"/>
    </xf>
    <xf numFmtId="10" fontId="10" fillId="0" borderId="0" xfId="0" applyNumberFormat="1" applyFont="1" applyFill="1"/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/>
    <xf numFmtId="0" fontId="5" fillId="0" borderId="2" xfId="0" applyFont="1" applyFill="1" applyBorder="1" applyAlignment="1">
      <alignment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/>
    <xf numFmtId="0" fontId="5" fillId="0" borderId="2" xfId="0" applyFont="1" applyFill="1" applyBorder="1" applyAlignment="1">
      <alignment vertical="top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8" xfId="0" applyFill="1" applyBorder="1" applyAlignment="1">
      <alignment horizontal="right" wrapText="1"/>
    </xf>
    <xf numFmtId="0" fontId="0" fillId="0" borderId="2" xfId="0" applyFill="1" applyBorder="1" applyAlignment="1">
      <alignment horizontal="center"/>
    </xf>
    <xf numFmtId="0" fontId="30" fillId="0" borderId="16" xfId="0" applyFont="1" applyBorder="1" applyAlignment="1">
      <alignment wrapText="1"/>
    </xf>
    <xf numFmtId="0" fontId="30" fillId="0" borderId="17" xfId="0" applyFont="1" applyBorder="1" applyAlignment="1">
      <alignment horizontal="center" wrapText="1"/>
    </xf>
    <xf numFmtId="0" fontId="30" fillId="0" borderId="19" xfId="0" applyFont="1" applyBorder="1" applyAlignment="1">
      <alignment wrapText="1"/>
    </xf>
    <xf numFmtId="0" fontId="30" fillId="0" borderId="2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1" fillId="0" borderId="2" xfId="0" applyFont="1" applyFill="1" applyBorder="1"/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9" fontId="0" fillId="0" borderId="2" xfId="0" applyNumberFormat="1" applyFont="1" applyBorder="1"/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9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wrapText="1"/>
    </xf>
    <xf numFmtId="0" fontId="0" fillId="0" borderId="21" xfId="0" applyFill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top" wrapText="1"/>
    </xf>
    <xf numFmtId="1" fontId="1" fillId="0" borderId="5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1" fontId="6" fillId="0" borderId="3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wrapText="1"/>
    </xf>
    <xf numFmtId="1" fontId="15" fillId="0" borderId="3" xfId="0" applyNumberFormat="1" applyFont="1" applyFill="1" applyBorder="1" applyAlignment="1">
      <alignment wrapText="1"/>
    </xf>
    <xf numFmtId="0" fontId="15" fillId="0" borderId="5" xfId="0" applyFont="1" applyFill="1" applyBorder="1" applyAlignment="1">
      <alignment wrapText="1"/>
    </xf>
    <xf numFmtId="0" fontId="16" fillId="0" borderId="3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1" fontId="15" fillId="0" borderId="5" xfId="0" applyNumberFormat="1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0" fontId="7" fillId="0" borderId="2" xfId="0" applyFont="1" applyFill="1" applyBorder="1" applyAlignment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1"/>
  <sheetViews>
    <sheetView workbookViewId="0">
      <selection activeCell="L13" sqref="L13"/>
    </sheetView>
  </sheetViews>
  <sheetFormatPr defaultRowHeight="15.75" x14ac:dyDescent="0.25"/>
  <cols>
    <col min="1" max="1" width="57.85546875" style="29" customWidth="1"/>
    <col min="2" max="2" width="10" style="29" customWidth="1"/>
    <col min="3" max="3" width="9" style="50" customWidth="1"/>
    <col min="4" max="4" width="9.7109375" style="32" customWidth="1"/>
    <col min="5" max="6" width="10.7109375" style="32" customWidth="1"/>
    <col min="7" max="7" width="13" style="32" customWidth="1"/>
    <col min="8" max="8" width="12.140625" style="49" customWidth="1"/>
    <col min="9" max="127" width="9.140625" style="29"/>
    <col min="128" max="128" width="7.85546875" style="29" customWidth="1"/>
    <col min="129" max="129" width="57.85546875" style="29" customWidth="1"/>
    <col min="130" max="130" width="10.140625" style="29" customWidth="1"/>
    <col min="131" max="131" width="12.28515625" style="29" customWidth="1"/>
    <col min="132" max="134" width="0" style="29" hidden="1" customWidth="1"/>
    <col min="135" max="135" width="9.7109375" style="29" customWidth="1"/>
    <col min="136" max="137" width="10.7109375" style="29" customWidth="1"/>
    <col min="138" max="138" width="11.85546875" style="29" customWidth="1"/>
    <col min="139" max="139" width="0" style="29" hidden="1" customWidth="1"/>
    <col min="140" max="140" width="9.140625" style="29" customWidth="1"/>
    <col min="141" max="141" width="8" style="29" customWidth="1"/>
    <col min="142" max="142" width="7.5703125" style="29" customWidth="1"/>
    <col min="143" max="143" width="9" style="29" customWidth="1"/>
    <col min="144" max="146" width="9.140625" style="29" customWidth="1"/>
    <col min="147" max="152" width="0" style="29" hidden="1" customWidth="1"/>
    <col min="153" max="383" width="9.140625" style="29"/>
    <col min="384" max="384" width="7.85546875" style="29" customWidth="1"/>
    <col min="385" max="385" width="57.85546875" style="29" customWidth="1"/>
    <col min="386" max="386" width="10.140625" style="29" customWidth="1"/>
    <col min="387" max="387" width="12.28515625" style="29" customWidth="1"/>
    <col min="388" max="390" width="0" style="29" hidden="1" customWidth="1"/>
    <col min="391" max="391" width="9.7109375" style="29" customWidth="1"/>
    <col min="392" max="393" width="10.7109375" style="29" customWidth="1"/>
    <col min="394" max="394" width="11.85546875" style="29" customWidth="1"/>
    <col min="395" max="395" width="0" style="29" hidden="1" customWidth="1"/>
    <col min="396" max="396" width="9.140625" style="29" customWidth="1"/>
    <col min="397" max="397" width="8" style="29" customWidth="1"/>
    <col min="398" max="398" width="7.5703125" style="29" customWidth="1"/>
    <col min="399" max="399" width="9" style="29" customWidth="1"/>
    <col min="400" max="402" width="9.140625" style="29" customWidth="1"/>
    <col min="403" max="408" width="0" style="29" hidden="1" customWidth="1"/>
    <col min="409" max="639" width="9.140625" style="29"/>
    <col min="640" max="640" width="7.85546875" style="29" customWidth="1"/>
    <col min="641" max="641" width="57.85546875" style="29" customWidth="1"/>
    <col min="642" max="642" width="10.140625" style="29" customWidth="1"/>
    <col min="643" max="643" width="12.28515625" style="29" customWidth="1"/>
    <col min="644" max="646" width="0" style="29" hidden="1" customWidth="1"/>
    <col min="647" max="647" width="9.7109375" style="29" customWidth="1"/>
    <col min="648" max="649" width="10.7109375" style="29" customWidth="1"/>
    <col min="650" max="650" width="11.85546875" style="29" customWidth="1"/>
    <col min="651" max="651" width="0" style="29" hidden="1" customWidth="1"/>
    <col min="652" max="652" width="9.140625" style="29" customWidth="1"/>
    <col min="653" max="653" width="8" style="29" customWidth="1"/>
    <col min="654" max="654" width="7.5703125" style="29" customWidth="1"/>
    <col min="655" max="655" width="9" style="29" customWidth="1"/>
    <col min="656" max="658" width="9.140625" style="29" customWidth="1"/>
    <col min="659" max="664" width="0" style="29" hidden="1" customWidth="1"/>
    <col min="665" max="895" width="9.140625" style="29"/>
    <col min="896" max="896" width="7.85546875" style="29" customWidth="1"/>
    <col min="897" max="897" width="57.85546875" style="29" customWidth="1"/>
    <col min="898" max="898" width="10.140625" style="29" customWidth="1"/>
    <col min="899" max="899" width="12.28515625" style="29" customWidth="1"/>
    <col min="900" max="902" width="0" style="29" hidden="1" customWidth="1"/>
    <col min="903" max="903" width="9.7109375" style="29" customWidth="1"/>
    <col min="904" max="905" width="10.7109375" style="29" customWidth="1"/>
    <col min="906" max="906" width="11.85546875" style="29" customWidth="1"/>
    <col min="907" max="907" width="0" style="29" hidden="1" customWidth="1"/>
    <col min="908" max="908" width="9.140625" style="29" customWidth="1"/>
    <col min="909" max="909" width="8" style="29" customWidth="1"/>
    <col min="910" max="910" width="7.5703125" style="29" customWidth="1"/>
    <col min="911" max="911" width="9" style="29" customWidth="1"/>
    <col min="912" max="914" width="9.140625" style="29" customWidth="1"/>
    <col min="915" max="920" width="0" style="29" hidden="1" customWidth="1"/>
    <col min="921" max="1151" width="9.140625" style="29"/>
    <col min="1152" max="1152" width="7.85546875" style="29" customWidth="1"/>
    <col min="1153" max="1153" width="57.85546875" style="29" customWidth="1"/>
    <col min="1154" max="1154" width="10.140625" style="29" customWidth="1"/>
    <col min="1155" max="1155" width="12.28515625" style="29" customWidth="1"/>
    <col min="1156" max="1158" width="0" style="29" hidden="1" customWidth="1"/>
    <col min="1159" max="1159" width="9.7109375" style="29" customWidth="1"/>
    <col min="1160" max="1161" width="10.7109375" style="29" customWidth="1"/>
    <col min="1162" max="1162" width="11.85546875" style="29" customWidth="1"/>
    <col min="1163" max="1163" width="0" style="29" hidden="1" customWidth="1"/>
    <col min="1164" max="1164" width="9.140625" style="29" customWidth="1"/>
    <col min="1165" max="1165" width="8" style="29" customWidth="1"/>
    <col min="1166" max="1166" width="7.5703125" style="29" customWidth="1"/>
    <col min="1167" max="1167" width="9" style="29" customWidth="1"/>
    <col min="1168" max="1170" width="9.140625" style="29" customWidth="1"/>
    <col min="1171" max="1176" width="0" style="29" hidden="1" customWidth="1"/>
    <col min="1177" max="1407" width="9.140625" style="29"/>
    <col min="1408" max="1408" width="7.85546875" style="29" customWidth="1"/>
    <col min="1409" max="1409" width="57.85546875" style="29" customWidth="1"/>
    <col min="1410" max="1410" width="10.140625" style="29" customWidth="1"/>
    <col min="1411" max="1411" width="12.28515625" style="29" customWidth="1"/>
    <col min="1412" max="1414" width="0" style="29" hidden="1" customWidth="1"/>
    <col min="1415" max="1415" width="9.7109375" style="29" customWidth="1"/>
    <col min="1416" max="1417" width="10.7109375" style="29" customWidth="1"/>
    <col min="1418" max="1418" width="11.85546875" style="29" customWidth="1"/>
    <col min="1419" max="1419" width="0" style="29" hidden="1" customWidth="1"/>
    <col min="1420" max="1420" width="9.140625" style="29" customWidth="1"/>
    <col min="1421" max="1421" width="8" style="29" customWidth="1"/>
    <col min="1422" max="1422" width="7.5703125" style="29" customWidth="1"/>
    <col min="1423" max="1423" width="9" style="29" customWidth="1"/>
    <col min="1424" max="1426" width="9.140625" style="29" customWidth="1"/>
    <col min="1427" max="1432" width="0" style="29" hidden="1" customWidth="1"/>
    <col min="1433" max="1663" width="9.140625" style="29"/>
    <col min="1664" max="1664" width="7.85546875" style="29" customWidth="1"/>
    <col min="1665" max="1665" width="57.85546875" style="29" customWidth="1"/>
    <col min="1666" max="1666" width="10.140625" style="29" customWidth="1"/>
    <col min="1667" max="1667" width="12.28515625" style="29" customWidth="1"/>
    <col min="1668" max="1670" width="0" style="29" hidden="1" customWidth="1"/>
    <col min="1671" max="1671" width="9.7109375" style="29" customWidth="1"/>
    <col min="1672" max="1673" width="10.7109375" style="29" customWidth="1"/>
    <col min="1674" max="1674" width="11.85546875" style="29" customWidth="1"/>
    <col min="1675" max="1675" width="0" style="29" hidden="1" customWidth="1"/>
    <col min="1676" max="1676" width="9.140625" style="29" customWidth="1"/>
    <col min="1677" max="1677" width="8" style="29" customWidth="1"/>
    <col min="1678" max="1678" width="7.5703125" style="29" customWidth="1"/>
    <col min="1679" max="1679" width="9" style="29" customWidth="1"/>
    <col min="1680" max="1682" width="9.140625" style="29" customWidth="1"/>
    <col min="1683" max="1688" width="0" style="29" hidden="1" customWidth="1"/>
    <col min="1689" max="1919" width="9.140625" style="29"/>
    <col min="1920" max="1920" width="7.85546875" style="29" customWidth="1"/>
    <col min="1921" max="1921" width="57.85546875" style="29" customWidth="1"/>
    <col min="1922" max="1922" width="10.140625" style="29" customWidth="1"/>
    <col min="1923" max="1923" width="12.28515625" style="29" customWidth="1"/>
    <col min="1924" max="1926" width="0" style="29" hidden="1" customWidth="1"/>
    <col min="1927" max="1927" width="9.7109375" style="29" customWidth="1"/>
    <col min="1928" max="1929" width="10.7109375" style="29" customWidth="1"/>
    <col min="1930" max="1930" width="11.85546875" style="29" customWidth="1"/>
    <col min="1931" max="1931" width="0" style="29" hidden="1" customWidth="1"/>
    <col min="1932" max="1932" width="9.140625" style="29" customWidth="1"/>
    <col min="1933" max="1933" width="8" style="29" customWidth="1"/>
    <col min="1934" max="1934" width="7.5703125" style="29" customWidth="1"/>
    <col min="1935" max="1935" width="9" style="29" customWidth="1"/>
    <col min="1936" max="1938" width="9.140625" style="29" customWidth="1"/>
    <col min="1939" max="1944" width="0" style="29" hidden="1" customWidth="1"/>
    <col min="1945" max="2175" width="9.140625" style="29"/>
    <col min="2176" max="2176" width="7.85546875" style="29" customWidth="1"/>
    <col min="2177" max="2177" width="57.85546875" style="29" customWidth="1"/>
    <col min="2178" max="2178" width="10.140625" style="29" customWidth="1"/>
    <col min="2179" max="2179" width="12.28515625" style="29" customWidth="1"/>
    <col min="2180" max="2182" width="0" style="29" hidden="1" customWidth="1"/>
    <col min="2183" max="2183" width="9.7109375" style="29" customWidth="1"/>
    <col min="2184" max="2185" width="10.7109375" style="29" customWidth="1"/>
    <col min="2186" max="2186" width="11.85546875" style="29" customWidth="1"/>
    <col min="2187" max="2187" width="0" style="29" hidden="1" customWidth="1"/>
    <col min="2188" max="2188" width="9.140625" style="29" customWidth="1"/>
    <col min="2189" max="2189" width="8" style="29" customWidth="1"/>
    <col min="2190" max="2190" width="7.5703125" style="29" customWidth="1"/>
    <col min="2191" max="2191" width="9" style="29" customWidth="1"/>
    <col min="2192" max="2194" width="9.140625" style="29" customWidth="1"/>
    <col min="2195" max="2200" width="0" style="29" hidden="1" customWidth="1"/>
    <col min="2201" max="2431" width="9.140625" style="29"/>
    <col min="2432" max="2432" width="7.85546875" style="29" customWidth="1"/>
    <col min="2433" max="2433" width="57.85546875" style="29" customWidth="1"/>
    <col min="2434" max="2434" width="10.140625" style="29" customWidth="1"/>
    <col min="2435" max="2435" width="12.28515625" style="29" customWidth="1"/>
    <col min="2436" max="2438" width="0" style="29" hidden="1" customWidth="1"/>
    <col min="2439" max="2439" width="9.7109375" style="29" customWidth="1"/>
    <col min="2440" max="2441" width="10.7109375" style="29" customWidth="1"/>
    <col min="2442" max="2442" width="11.85546875" style="29" customWidth="1"/>
    <col min="2443" max="2443" width="0" style="29" hidden="1" customWidth="1"/>
    <col min="2444" max="2444" width="9.140625" style="29" customWidth="1"/>
    <col min="2445" max="2445" width="8" style="29" customWidth="1"/>
    <col min="2446" max="2446" width="7.5703125" style="29" customWidth="1"/>
    <col min="2447" max="2447" width="9" style="29" customWidth="1"/>
    <col min="2448" max="2450" width="9.140625" style="29" customWidth="1"/>
    <col min="2451" max="2456" width="0" style="29" hidden="1" customWidth="1"/>
    <col min="2457" max="2687" width="9.140625" style="29"/>
    <col min="2688" max="2688" width="7.85546875" style="29" customWidth="1"/>
    <col min="2689" max="2689" width="57.85546875" style="29" customWidth="1"/>
    <col min="2690" max="2690" width="10.140625" style="29" customWidth="1"/>
    <col min="2691" max="2691" width="12.28515625" style="29" customWidth="1"/>
    <col min="2692" max="2694" width="0" style="29" hidden="1" customWidth="1"/>
    <col min="2695" max="2695" width="9.7109375" style="29" customWidth="1"/>
    <col min="2696" max="2697" width="10.7109375" style="29" customWidth="1"/>
    <col min="2698" max="2698" width="11.85546875" style="29" customWidth="1"/>
    <col min="2699" max="2699" width="0" style="29" hidden="1" customWidth="1"/>
    <col min="2700" max="2700" width="9.140625" style="29" customWidth="1"/>
    <col min="2701" max="2701" width="8" style="29" customWidth="1"/>
    <col min="2702" max="2702" width="7.5703125" style="29" customWidth="1"/>
    <col min="2703" max="2703" width="9" style="29" customWidth="1"/>
    <col min="2704" max="2706" width="9.140625" style="29" customWidth="1"/>
    <col min="2707" max="2712" width="0" style="29" hidden="1" customWidth="1"/>
    <col min="2713" max="2943" width="9.140625" style="29"/>
    <col min="2944" max="2944" width="7.85546875" style="29" customWidth="1"/>
    <col min="2945" max="2945" width="57.85546875" style="29" customWidth="1"/>
    <col min="2946" max="2946" width="10.140625" style="29" customWidth="1"/>
    <col min="2947" max="2947" width="12.28515625" style="29" customWidth="1"/>
    <col min="2948" max="2950" width="0" style="29" hidden="1" customWidth="1"/>
    <col min="2951" max="2951" width="9.7109375" style="29" customWidth="1"/>
    <col min="2952" max="2953" width="10.7109375" style="29" customWidth="1"/>
    <col min="2954" max="2954" width="11.85546875" style="29" customWidth="1"/>
    <col min="2955" max="2955" width="0" style="29" hidden="1" customWidth="1"/>
    <col min="2956" max="2956" width="9.140625" style="29" customWidth="1"/>
    <col min="2957" max="2957" width="8" style="29" customWidth="1"/>
    <col min="2958" max="2958" width="7.5703125" style="29" customWidth="1"/>
    <col min="2959" max="2959" width="9" style="29" customWidth="1"/>
    <col min="2960" max="2962" width="9.140625" style="29" customWidth="1"/>
    <col min="2963" max="2968" width="0" style="29" hidden="1" customWidth="1"/>
    <col min="2969" max="3199" width="9.140625" style="29"/>
    <col min="3200" max="3200" width="7.85546875" style="29" customWidth="1"/>
    <col min="3201" max="3201" width="57.85546875" style="29" customWidth="1"/>
    <col min="3202" max="3202" width="10.140625" style="29" customWidth="1"/>
    <col min="3203" max="3203" width="12.28515625" style="29" customWidth="1"/>
    <col min="3204" max="3206" width="0" style="29" hidden="1" customWidth="1"/>
    <col min="3207" max="3207" width="9.7109375" style="29" customWidth="1"/>
    <col min="3208" max="3209" width="10.7109375" style="29" customWidth="1"/>
    <col min="3210" max="3210" width="11.85546875" style="29" customWidth="1"/>
    <col min="3211" max="3211" width="0" style="29" hidden="1" customWidth="1"/>
    <col min="3212" max="3212" width="9.140625" style="29" customWidth="1"/>
    <col min="3213" max="3213" width="8" style="29" customWidth="1"/>
    <col min="3214" max="3214" width="7.5703125" style="29" customWidth="1"/>
    <col min="3215" max="3215" width="9" style="29" customWidth="1"/>
    <col min="3216" max="3218" width="9.140625" style="29" customWidth="1"/>
    <col min="3219" max="3224" width="0" style="29" hidden="1" customWidth="1"/>
    <col min="3225" max="3455" width="9.140625" style="29"/>
    <col min="3456" max="3456" width="7.85546875" style="29" customWidth="1"/>
    <col min="3457" max="3457" width="57.85546875" style="29" customWidth="1"/>
    <col min="3458" max="3458" width="10.140625" style="29" customWidth="1"/>
    <col min="3459" max="3459" width="12.28515625" style="29" customWidth="1"/>
    <col min="3460" max="3462" width="0" style="29" hidden="1" customWidth="1"/>
    <col min="3463" max="3463" width="9.7109375" style="29" customWidth="1"/>
    <col min="3464" max="3465" width="10.7109375" style="29" customWidth="1"/>
    <col min="3466" max="3466" width="11.85546875" style="29" customWidth="1"/>
    <col min="3467" max="3467" width="0" style="29" hidden="1" customWidth="1"/>
    <col min="3468" max="3468" width="9.140625" style="29" customWidth="1"/>
    <col min="3469" max="3469" width="8" style="29" customWidth="1"/>
    <col min="3470" max="3470" width="7.5703125" style="29" customWidth="1"/>
    <col min="3471" max="3471" width="9" style="29" customWidth="1"/>
    <col min="3472" max="3474" width="9.140625" style="29" customWidth="1"/>
    <col min="3475" max="3480" width="0" style="29" hidden="1" customWidth="1"/>
    <col min="3481" max="3711" width="9.140625" style="29"/>
    <col min="3712" max="3712" width="7.85546875" style="29" customWidth="1"/>
    <col min="3713" max="3713" width="57.85546875" style="29" customWidth="1"/>
    <col min="3714" max="3714" width="10.140625" style="29" customWidth="1"/>
    <col min="3715" max="3715" width="12.28515625" style="29" customWidth="1"/>
    <col min="3716" max="3718" width="0" style="29" hidden="1" customWidth="1"/>
    <col min="3719" max="3719" width="9.7109375" style="29" customWidth="1"/>
    <col min="3720" max="3721" width="10.7109375" style="29" customWidth="1"/>
    <col min="3722" max="3722" width="11.85546875" style="29" customWidth="1"/>
    <col min="3723" max="3723" width="0" style="29" hidden="1" customWidth="1"/>
    <col min="3724" max="3724" width="9.140625" style="29" customWidth="1"/>
    <col min="3725" max="3725" width="8" style="29" customWidth="1"/>
    <col min="3726" max="3726" width="7.5703125" style="29" customWidth="1"/>
    <col min="3727" max="3727" width="9" style="29" customWidth="1"/>
    <col min="3728" max="3730" width="9.140625" style="29" customWidth="1"/>
    <col min="3731" max="3736" width="0" style="29" hidden="1" customWidth="1"/>
    <col min="3737" max="3967" width="9.140625" style="29"/>
    <col min="3968" max="3968" width="7.85546875" style="29" customWidth="1"/>
    <col min="3969" max="3969" width="57.85546875" style="29" customWidth="1"/>
    <col min="3970" max="3970" width="10.140625" style="29" customWidth="1"/>
    <col min="3971" max="3971" width="12.28515625" style="29" customWidth="1"/>
    <col min="3972" max="3974" width="0" style="29" hidden="1" customWidth="1"/>
    <col min="3975" max="3975" width="9.7109375" style="29" customWidth="1"/>
    <col min="3976" max="3977" width="10.7109375" style="29" customWidth="1"/>
    <col min="3978" max="3978" width="11.85546875" style="29" customWidth="1"/>
    <col min="3979" max="3979" width="0" style="29" hidden="1" customWidth="1"/>
    <col min="3980" max="3980" width="9.140625" style="29" customWidth="1"/>
    <col min="3981" max="3981" width="8" style="29" customWidth="1"/>
    <col min="3982" max="3982" width="7.5703125" style="29" customWidth="1"/>
    <col min="3983" max="3983" width="9" style="29" customWidth="1"/>
    <col min="3984" max="3986" width="9.140625" style="29" customWidth="1"/>
    <col min="3987" max="3992" width="0" style="29" hidden="1" customWidth="1"/>
    <col min="3993" max="4223" width="9.140625" style="29"/>
    <col min="4224" max="4224" width="7.85546875" style="29" customWidth="1"/>
    <col min="4225" max="4225" width="57.85546875" style="29" customWidth="1"/>
    <col min="4226" max="4226" width="10.140625" style="29" customWidth="1"/>
    <col min="4227" max="4227" width="12.28515625" style="29" customWidth="1"/>
    <col min="4228" max="4230" width="0" style="29" hidden="1" customWidth="1"/>
    <col min="4231" max="4231" width="9.7109375" style="29" customWidth="1"/>
    <col min="4232" max="4233" width="10.7109375" style="29" customWidth="1"/>
    <col min="4234" max="4234" width="11.85546875" style="29" customWidth="1"/>
    <col min="4235" max="4235" width="0" style="29" hidden="1" customWidth="1"/>
    <col min="4236" max="4236" width="9.140625" style="29" customWidth="1"/>
    <col min="4237" max="4237" width="8" style="29" customWidth="1"/>
    <col min="4238" max="4238" width="7.5703125" style="29" customWidth="1"/>
    <col min="4239" max="4239" width="9" style="29" customWidth="1"/>
    <col min="4240" max="4242" width="9.140625" style="29" customWidth="1"/>
    <col min="4243" max="4248" width="0" style="29" hidden="1" customWidth="1"/>
    <col min="4249" max="4479" width="9.140625" style="29"/>
    <col min="4480" max="4480" width="7.85546875" style="29" customWidth="1"/>
    <col min="4481" max="4481" width="57.85546875" style="29" customWidth="1"/>
    <col min="4482" max="4482" width="10.140625" style="29" customWidth="1"/>
    <col min="4483" max="4483" width="12.28515625" style="29" customWidth="1"/>
    <col min="4484" max="4486" width="0" style="29" hidden="1" customWidth="1"/>
    <col min="4487" max="4487" width="9.7109375" style="29" customWidth="1"/>
    <col min="4488" max="4489" width="10.7109375" style="29" customWidth="1"/>
    <col min="4490" max="4490" width="11.85546875" style="29" customWidth="1"/>
    <col min="4491" max="4491" width="0" style="29" hidden="1" customWidth="1"/>
    <col min="4492" max="4492" width="9.140625" style="29" customWidth="1"/>
    <col min="4493" max="4493" width="8" style="29" customWidth="1"/>
    <col min="4494" max="4494" width="7.5703125" style="29" customWidth="1"/>
    <col min="4495" max="4495" width="9" style="29" customWidth="1"/>
    <col min="4496" max="4498" width="9.140625" style="29" customWidth="1"/>
    <col min="4499" max="4504" width="0" style="29" hidden="1" customWidth="1"/>
    <col min="4505" max="4735" width="9.140625" style="29"/>
    <col min="4736" max="4736" width="7.85546875" style="29" customWidth="1"/>
    <col min="4737" max="4737" width="57.85546875" style="29" customWidth="1"/>
    <col min="4738" max="4738" width="10.140625" style="29" customWidth="1"/>
    <col min="4739" max="4739" width="12.28515625" style="29" customWidth="1"/>
    <col min="4740" max="4742" width="0" style="29" hidden="1" customWidth="1"/>
    <col min="4743" max="4743" width="9.7109375" style="29" customWidth="1"/>
    <col min="4744" max="4745" width="10.7109375" style="29" customWidth="1"/>
    <col min="4746" max="4746" width="11.85546875" style="29" customWidth="1"/>
    <col min="4747" max="4747" width="0" style="29" hidden="1" customWidth="1"/>
    <col min="4748" max="4748" width="9.140625" style="29" customWidth="1"/>
    <col min="4749" max="4749" width="8" style="29" customWidth="1"/>
    <col min="4750" max="4750" width="7.5703125" style="29" customWidth="1"/>
    <col min="4751" max="4751" width="9" style="29" customWidth="1"/>
    <col min="4752" max="4754" width="9.140625" style="29" customWidth="1"/>
    <col min="4755" max="4760" width="0" style="29" hidden="1" customWidth="1"/>
    <col min="4761" max="4991" width="9.140625" style="29"/>
    <col min="4992" max="4992" width="7.85546875" style="29" customWidth="1"/>
    <col min="4993" max="4993" width="57.85546875" style="29" customWidth="1"/>
    <col min="4994" max="4994" width="10.140625" style="29" customWidth="1"/>
    <col min="4995" max="4995" width="12.28515625" style="29" customWidth="1"/>
    <col min="4996" max="4998" width="0" style="29" hidden="1" customWidth="1"/>
    <col min="4999" max="4999" width="9.7109375" style="29" customWidth="1"/>
    <col min="5000" max="5001" width="10.7109375" style="29" customWidth="1"/>
    <col min="5002" max="5002" width="11.85546875" style="29" customWidth="1"/>
    <col min="5003" max="5003" width="0" style="29" hidden="1" customWidth="1"/>
    <col min="5004" max="5004" width="9.140625" style="29" customWidth="1"/>
    <col min="5005" max="5005" width="8" style="29" customWidth="1"/>
    <col min="5006" max="5006" width="7.5703125" style="29" customWidth="1"/>
    <col min="5007" max="5007" width="9" style="29" customWidth="1"/>
    <col min="5008" max="5010" width="9.140625" style="29" customWidth="1"/>
    <col min="5011" max="5016" width="0" style="29" hidden="1" customWidth="1"/>
    <col min="5017" max="5247" width="9.140625" style="29"/>
    <col min="5248" max="5248" width="7.85546875" style="29" customWidth="1"/>
    <col min="5249" max="5249" width="57.85546875" style="29" customWidth="1"/>
    <col min="5250" max="5250" width="10.140625" style="29" customWidth="1"/>
    <col min="5251" max="5251" width="12.28515625" style="29" customWidth="1"/>
    <col min="5252" max="5254" width="0" style="29" hidden="1" customWidth="1"/>
    <col min="5255" max="5255" width="9.7109375" style="29" customWidth="1"/>
    <col min="5256" max="5257" width="10.7109375" style="29" customWidth="1"/>
    <col min="5258" max="5258" width="11.85546875" style="29" customWidth="1"/>
    <col min="5259" max="5259" width="0" style="29" hidden="1" customWidth="1"/>
    <col min="5260" max="5260" width="9.140625" style="29" customWidth="1"/>
    <col min="5261" max="5261" width="8" style="29" customWidth="1"/>
    <col min="5262" max="5262" width="7.5703125" style="29" customWidth="1"/>
    <col min="5263" max="5263" width="9" style="29" customWidth="1"/>
    <col min="5264" max="5266" width="9.140625" style="29" customWidth="1"/>
    <col min="5267" max="5272" width="0" style="29" hidden="1" customWidth="1"/>
    <col min="5273" max="5503" width="9.140625" style="29"/>
    <col min="5504" max="5504" width="7.85546875" style="29" customWidth="1"/>
    <col min="5505" max="5505" width="57.85546875" style="29" customWidth="1"/>
    <col min="5506" max="5506" width="10.140625" style="29" customWidth="1"/>
    <col min="5507" max="5507" width="12.28515625" style="29" customWidth="1"/>
    <col min="5508" max="5510" width="0" style="29" hidden="1" customWidth="1"/>
    <col min="5511" max="5511" width="9.7109375" style="29" customWidth="1"/>
    <col min="5512" max="5513" width="10.7109375" style="29" customWidth="1"/>
    <col min="5514" max="5514" width="11.85546875" style="29" customWidth="1"/>
    <col min="5515" max="5515" width="0" style="29" hidden="1" customWidth="1"/>
    <col min="5516" max="5516" width="9.140625" style="29" customWidth="1"/>
    <col min="5517" max="5517" width="8" style="29" customWidth="1"/>
    <col min="5518" max="5518" width="7.5703125" style="29" customWidth="1"/>
    <col min="5519" max="5519" width="9" style="29" customWidth="1"/>
    <col min="5520" max="5522" width="9.140625" style="29" customWidth="1"/>
    <col min="5523" max="5528" width="0" style="29" hidden="1" customWidth="1"/>
    <col min="5529" max="5759" width="9.140625" style="29"/>
    <col min="5760" max="5760" width="7.85546875" style="29" customWidth="1"/>
    <col min="5761" max="5761" width="57.85546875" style="29" customWidth="1"/>
    <col min="5762" max="5762" width="10.140625" style="29" customWidth="1"/>
    <col min="5763" max="5763" width="12.28515625" style="29" customWidth="1"/>
    <col min="5764" max="5766" width="0" style="29" hidden="1" customWidth="1"/>
    <col min="5767" max="5767" width="9.7109375" style="29" customWidth="1"/>
    <col min="5768" max="5769" width="10.7109375" style="29" customWidth="1"/>
    <col min="5770" max="5770" width="11.85546875" style="29" customWidth="1"/>
    <col min="5771" max="5771" width="0" style="29" hidden="1" customWidth="1"/>
    <col min="5772" max="5772" width="9.140625" style="29" customWidth="1"/>
    <col min="5773" max="5773" width="8" style="29" customWidth="1"/>
    <col min="5774" max="5774" width="7.5703125" style="29" customWidth="1"/>
    <col min="5775" max="5775" width="9" style="29" customWidth="1"/>
    <col min="5776" max="5778" width="9.140625" style="29" customWidth="1"/>
    <col min="5779" max="5784" width="0" style="29" hidden="1" customWidth="1"/>
    <col min="5785" max="6015" width="9.140625" style="29"/>
    <col min="6016" max="6016" width="7.85546875" style="29" customWidth="1"/>
    <col min="6017" max="6017" width="57.85546875" style="29" customWidth="1"/>
    <col min="6018" max="6018" width="10.140625" style="29" customWidth="1"/>
    <col min="6019" max="6019" width="12.28515625" style="29" customWidth="1"/>
    <col min="6020" max="6022" width="0" style="29" hidden="1" customWidth="1"/>
    <col min="6023" max="6023" width="9.7109375" style="29" customWidth="1"/>
    <col min="6024" max="6025" width="10.7109375" style="29" customWidth="1"/>
    <col min="6026" max="6026" width="11.85546875" style="29" customWidth="1"/>
    <col min="6027" max="6027" width="0" style="29" hidden="1" customWidth="1"/>
    <col min="6028" max="6028" width="9.140625" style="29" customWidth="1"/>
    <col min="6029" max="6029" width="8" style="29" customWidth="1"/>
    <col min="6030" max="6030" width="7.5703125" style="29" customWidth="1"/>
    <col min="6031" max="6031" width="9" style="29" customWidth="1"/>
    <col min="6032" max="6034" width="9.140625" style="29" customWidth="1"/>
    <col min="6035" max="6040" width="0" style="29" hidden="1" customWidth="1"/>
    <col min="6041" max="6271" width="9.140625" style="29"/>
    <col min="6272" max="6272" width="7.85546875" style="29" customWidth="1"/>
    <col min="6273" max="6273" width="57.85546875" style="29" customWidth="1"/>
    <col min="6274" max="6274" width="10.140625" style="29" customWidth="1"/>
    <col min="6275" max="6275" width="12.28515625" style="29" customWidth="1"/>
    <col min="6276" max="6278" width="0" style="29" hidden="1" customWidth="1"/>
    <col min="6279" max="6279" width="9.7109375" style="29" customWidth="1"/>
    <col min="6280" max="6281" width="10.7109375" style="29" customWidth="1"/>
    <col min="6282" max="6282" width="11.85546875" style="29" customWidth="1"/>
    <col min="6283" max="6283" width="0" style="29" hidden="1" customWidth="1"/>
    <col min="6284" max="6284" width="9.140625" style="29" customWidth="1"/>
    <col min="6285" max="6285" width="8" style="29" customWidth="1"/>
    <col min="6286" max="6286" width="7.5703125" style="29" customWidth="1"/>
    <col min="6287" max="6287" width="9" style="29" customWidth="1"/>
    <col min="6288" max="6290" width="9.140625" style="29" customWidth="1"/>
    <col min="6291" max="6296" width="0" style="29" hidden="1" customWidth="1"/>
    <col min="6297" max="6527" width="9.140625" style="29"/>
    <col min="6528" max="6528" width="7.85546875" style="29" customWidth="1"/>
    <col min="6529" max="6529" width="57.85546875" style="29" customWidth="1"/>
    <col min="6530" max="6530" width="10.140625" style="29" customWidth="1"/>
    <col min="6531" max="6531" width="12.28515625" style="29" customWidth="1"/>
    <col min="6532" max="6534" width="0" style="29" hidden="1" customWidth="1"/>
    <col min="6535" max="6535" width="9.7109375" style="29" customWidth="1"/>
    <col min="6536" max="6537" width="10.7109375" style="29" customWidth="1"/>
    <col min="6538" max="6538" width="11.85546875" style="29" customWidth="1"/>
    <col min="6539" max="6539" width="0" style="29" hidden="1" customWidth="1"/>
    <col min="6540" max="6540" width="9.140625" style="29" customWidth="1"/>
    <col min="6541" max="6541" width="8" style="29" customWidth="1"/>
    <col min="6542" max="6542" width="7.5703125" style="29" customWidth="1"/>
    <col min="6543" max="6543" width="9" style="29" customWidth="1"/>
    <col min="6544" max="6546" width="9.140625" style="29" customWidth="1"/>
    <col min="6547" max="6552" width="0" style="29" hidden="1" customWidth="1"/>
    <col min="6553" max="6783" width="9.140625" style="29"/>
    <col min="6784" max="6784" width="7.85546875" style="29" customWidth="1"/>
    <col min="6785" max="6785" width="57.85546875" style="29" customWidth="1"/>
    <col min="6786" max="6786" width="10.140625" style="29" customWidth="1"/>
    <col min="6787" max="6787" width="12.28515625" style="29" customWidth="1"/>
    <col min="6788" max="6790" width="0" style="29" hidden="1" customWidth="1"/>
    <col min="6791" max="6791" width="9.7109375" style="29" customWidth="1"/>
    <col min="6792" max="6793" width="10.7109375" style="29" customWidth="1"/>
    <col min="6794" max="6794" width="11.85546875" style="29" customWidth="1"/>
    <col min="6795" max="6795" width="0" style="29" hidden="1" customWidth="1"/>
    <col min="6796" max="6796" width="9.140625" style="29" customWidth="1"/>
    <col min="6797" max="6797" width="8" style="29" customWidth="1"/>
    <col min="6798" max="6798" width="7.5703125" style="29" customWidth="1"/>
    <col min="6799" max="6799" width="9" style="29" customWidth="1"/>
    <col min="6800" max="6802" width="9.140625" style="29" customWidth="1"/>
    <col min="6803" max="6808" width="0" style="29" hidden="1" customWidth="1"/>
    <col min="6809" max="7039" width="9.140625" style="29"/>
    <col min="7040" max="7040" width="7.85546875" style="29" customWidth="1"/>
    <col min="7041" max="7041" width="57.85546875" style="29" customWidth="1"/>
    <col min="7042" max="7042" width="10.140625" style="29" customWidth="1"/>
    <col min="7043" max="7043" width="12.28515625" style="29" customWidth="1"/>
    <col min="7044" max="7046" width="0" style="29" hidden="1" customWidth="1"/>
    <col min="7047" max="7047" width="9.7109375" style="29" customWidth="1"/>
    <col min="7048" max="7049" width="10.7109375" style="29" customWidth="1"/>
    <col min="7050" max="7050" width="11.85546875" style="29" customWidth="1"/>
    <col min="7051" max="7051" width="0" style="29" hidden="1" customWidth="1"/>
    <col min="7052" max="7052" width="9.140625" style="29" customWidth="1"/>
    <col min="7053" max="7053" width="8" style="29" customWidth="1"/>
    <col min="7054" max="7054" width="7.5703125" style="29" customWidth="1"/>
    <col min="7055" max="7055" width="9" style="29" customWidth="1"/>
    <col min="7056" max="7058" width="9.140625" style="29" customWidth="1"/>
    <col min="7059" max="7064" width="0" style="29" hidden="1" customWidth="1"/>
    <col min="7065" max="7295" width="9.140625" style="29"/>
    <col min="7296" max="7296" width="7.85546875" style="29" customWidth="1"/>
    <col min="7297" max="7297" width="57.85546875" style="29" customWidth="1"/>
    <col min="7298" max="7298" width="10.140625" style="29" customWidth="1"/>
    <col min="7299" max="7299" width="12.28515625" style="29" customWidth="1"/>
    <col min="7300" max="7302" width="0" style="29" hidden="1" customWidth="1"/>
    <col min="7303" max="7303" width="9.7109375" style="29" customWidth="1"/>
    <col min="7304" max="7305" width="10.7109375" style="29" customWidth="1"/>
    <col min="7306" max="7306" width="11.85546875" style="29" customWidth="1"/>
    <col min="7307" max="7307" width="0" style="29" hidden="1" customWidth="1"/>
    <col min="7308" max="7308" width="9.140625" style="29" customWidth="1"/>
    <col min="7309" max="7309" width="8" style="29" customWidth="1"/>
    <col min="7310" max="7310" width="7.5703125" style="29" customWidth="1"/>
    <col min="7311" max="7311" width="9" style="29" customWidth="1"/>
    <col min="7312" max="7314" width="9.140625" style="29" customWidth="1"/>
    <col min="7315" max="7320" width="0" style="29" hidden="1" customWidth="1"/>
    <col min="7321" max="7551" width="9.140625" style="29"/>
    <col min="7552" max="7552" width="7.85546875" style="29" customWidth="1"/>
    <col min="7553" max="7553" width="57.85546875" style="29" customWidth="1"/>
    <col min="7554" max="7554" width="10.140625" style="29" customWidth="1"/>
    <col min="7555" max="7555" width="12.28515625" style="29" customWidth="1"/>
    <col min="7556" max="7558" width="0" style="29" hidden="1" customWidth="1"/>
    <col min="7559" max="7559" width="9.7109375" style="29" customWidth="1"/>
    <col min="7560" max="7561" width="10.7109375" style="29" customWidth="1"/>
    <col min="7562" max="7562" width="11.85546875" style="29" customWidth="1"/>
    <col min="7563" max="7563" width="0" style="29" hidden="1" customWidth="1"/>
    <col min="7564" max="7564" width="9.140625" style="29" customWidth="1"/>
    <col min="7565" max="7565" width="8" style="29" customWidth="1"/>
    <col min="7566" max="7566" width="7.5703125" style="29" customWidth="1"/>
    <col min="7567" max="7567" width="9" style="29" customWidth="1"/>
    <col min="7568" max="7570" width="9.140625" style="29" customWidth="1"/>
    <col min="7571" max="7576" width="0" style="29" hidden="1" customWidth="1"/>
    <col min="7577" max="7807" width="9.140625" style="29"/>
    <col min="7808" max="7808" width="7.85546875" style="29" customWidth="1"/>
    <col min="7809" max="7809" width="57.85546875" style="29" customWidth="1"/>
    <col min="7810" max="7810" width="10.140625" style="29" customWidth="1"/>
    <col min="7811" max="7811" width="12.28515625" style="29" customWidth="1"/>
    <col min="7812" max="7814" width="0" style="29" hidden="1" customWidth="1"/>
    <col min="7815" max="7815" width="9.7109375" style="29" customWidth="1"/>
    <col min="7816" max="7817" width="10.7109375" style="29" customWidth="1"/>
    <col min="7818" max="7818" width="11.85546875" style="29" customWidth="1"/>
    <col min="7819" max="7819" width="0" style="29" hidden="1" customWidth="1"/>
    <col min="7820" max="7820" width="9.140625" style="29" customWidth="1"/>
    <col min="7821" max="7821" width="8" style="29" customWidth="1"/>
    <col min="7822" max="7822" width="7.5703125" style="29" customWidth="1"/>
    <col min="7823" max="7823" width="9" style="29" customWidth="1"/>
    <col min="7824" max="7826" width="9.140625" style="29" customWidth="1"/>
    <col min="7827" max="7832" width="0" style="29" hidden="1" customWidth="1"/>
    <col min="7833" max="8063" width="9.140625" style="29"/>
    <col min="8064" max="8064" width="7.85546875" style="29" customWidth="1"/>
    <col min="8065" max="8065" width="57.85546875" style="29" customWidth="1"/>
    <col min="8066" max="8066" width="10.140625" style="29" customWidth="1"/>
    <col min="8067" max="8067" width="12.28515625" style="29" customWidth="1"/>
    <col min="8068" max="8070" width="0" style="29" hidden="1" customWidth="1"/>
    <col min="8071" max="8071" width="9.7109375" style="29" customWidth="1"/>
    <col min="8072" max="8073" width="10.7109375" style="29" customWidth="1"/>
    <col min="8074" max="8074" width="11.85546875" style="29" customWidth="1"/>
    <col min="8075" max="8075" width="0" style="29" hidden="1" customWidth="1"/>
    <col min="8076" max="8076" width="9.140625" style="29" customWidth="1"/>
    <col min="8077" max="8077" width="8" style="29" customWidth="1"/>
    <col min="8078" max="8078" width="7.5703125" style="29" customWidth="1"/>
    <col min="8079" max="8079" width="9" style="29" customWidth="1"/>
    <col min="8080" max="8082" width="9.140625" style="29" customWidth="1"/>
    <col min="8083" max="8088" width="0" style="29" hidden="1" customWidth="1"/>
    <col min="8089" max="8319" width="9.140625" style="29"/>
    <col min="8320" max="8320" width="7.85546875" style="29" customWidth="1"/>
    <col min="8321" max="8321" width="57.85546875" style="29" customWidth="1"/>
    <col min="8322" max="8322" width="10.140625" style="29" customWidth="1"/>
    <col min="8323" max="8323" width="12.28515625" style="29" customWidth="1"/>
    <col min="8324" max="8326" width="0" style="29" hidden="1" customWidth="1"/>
    <col min="8327" max="8327" width="9.7109375" style="29" customWidth="1"/>
    <col min="8328" max="8329" width="10.7109375" style="29" customWidth="1"/>
    <col min="8330" max="8330" width="11.85546875" style="29" customWidth="1"/>
    <col min="8331" max="8331" width="0" style="29" hidden="1" customWidth="1"/>
    <col min="8332" max="8332" width="9.140625" style="29" customWidth="1"/>
    <col min="8333" max="8333" width="8" style="29" customWidth="1"/>
    <col min="8334" max="8334" width="7.5703125" style="29" customWidth="1"/>
    <col min="8335" max="8335" width="9" style="29" customWidth="1"/>
    <col min="8336" max="8338" width="9.140625" style="29" customWidth="1"/>
    <col min="8339" max="8344" width="0" style="29" hidden="1" customWidth="1"/>
    <col min="8345" max="8575" width="9.140625" style="29"/>
    <col min="8576" max="8576" width="7.85546875" style="29" customWidth="1"/>
    <col min="8577" max="8577" width="57.85546875" style="29" customWidth="1"/>
    <col min="8578" max="8578" width="10.140625" style="29" customWidth="1"/>
    <col min="8579" max="8579" width="12.28515625" style="29" customWidth="1"/>
    <col min="8580" max="8582" width="0" style="29" hidden="1" customWidth="1"/>
    <col min="8583" max="8583" width="9.7109375" style="29" customWidth="1"/>
    <col min="8584" max="8585" width="10.7109375" style="29" customWidth="1"/>
    <col min="8586" max="8586" width="11.85546875" style="29" customWidth="1"/>
    <col min="8587" max="8587" width="0" style="29" hidden="1" customWidth="1"/>
    <col min="8588" max="8588" width="9.140625" style="29" customWidth="1"/>
    <col min="8589" max="8589" width="8" style="29" customWidth="1"/>
    <col min="8590" max="8590" width="7.5703125" style="29" customWidth="1"/>
    <col min="8591" max="8591" width="9" style="29" customWidth="1"/>
    <col min="8592" max="8594" width="9.140625" style="29" customWidth="1"/>
    <col min="8595" max="8600" width="0" style="29" hidden="1" customWidth="1"/>
    <col min="8601" max="8831" width="9.140625" style="29"/>
    <col min="8832" max="8832" width="7.85546875" style="29" customWidth="1"/>
    <col min="8833" max="8833" width="57.85546875" style="29" customWidth="1"/>
    <col min="8834" max="8834" width="10.140625" style="29" customWidth="1"/>
    <col min="8835" max="8835" width="12.28515625" style="29" customWidth="1"/>
    <col min="8836" max="8838" width="0" style="29" hidden="1" customWidth="1"/>
    <col min="8839" max="8839" width="9.7109375" style="29" customWidth="1"/>
    <col min="8840" max="8841" width="10.7109375" style="29" customWidth="1"/>
    <col min="8842" max="8842" width="11.85546875" style="29" customWidth="1"/>
    <col min="8843" max="8843" width="0" style="29" hidden="1" customWidth="1"/>
    <col min="8844" max="8844" width="9.140625" style="29" customWidth="1"/>
    <col min="8845" max="8845" width="8" style="29" customWidth="1"/>
    <col min="8846" max="8846" width="7.5703125" style="29" customWidth="1"/>
    <col min="8847" max="8847" width="9" style="29" customWidth="1"/>
    <col min="8848" max="8850" width="9.140625" style="29" customWidth="1"/>
    <col min="8851" max="8856" width="0" style="29" hidden="1" customWidth="1"/>
    <col min="8857" max="9087" width="9.140625" style="29"/>
    <col min="9088" max="9088" width="7.85546875" style="29" customWidth="1"/>
    <col min="9089" max="9089" width="57.85546875" style="29" customWidth="1"/>
    <col min="9090" max="9090" width="10.140625" style="29" customWidth="1"/>
    <col min="9091" max="9091" width="12.28515625" style="29" customWidth="1"/>
    <col min="9092" max="9094" width="0" style="29" hidden="1" customWidth="1"/>
    <col min="9095" max="9095" width="9.7109375" style="29" customWidth="1"/>
    <col min="9096" max="9097" width="10.7109375" style="29" customWidth="1"/>
    <col min="9098" max="9098" width="11.85546875" style="29" customWidth="1"/>
    <col min="9099" max="9099" width="0" style="29" hidden="1" customWidth="1"/>
    <col min="9100" max="9100" width="9.140625" style="29" customWidth="1"/>
    <col min="9101" max="9101" width="8" style="29" customWidth="1"/>
    <col min="9102" max="9102" width="7.5703125" style="29" customWidth="1"/>
    <col min="9103" max="9103" width="9" style="29" customWidth="1"/>
    <col min="9104" max="9106" width="9.140625" style="29" customWidth="1"/>
    <col min="9107" max="9112" width="0" style="29" hidden="1" customWidth="1"/>
    <col min="9113" max="9343" width="9.140625" style="29"/>
    <col min="9344" max="9344" width="7.85546875" style="29" customWidth="1"/>
    <col min="9345" max="9345" width="57.85546875" style="29" customWidth="1"/>
    <col min="9346" max="9346" width="10.140625" style="29" customWidth="1"/>
    <col min="9347" max="9347" width="12.28515625" style="29" customWidth="1"/>
    <col min="9348" max="9350" width="0" style="29" hidden="1" customWidth="1"/>
    <col min="9351" max="9351" width="9.7109375" style="29" customWidth="1"/>
    <col min="9352" max="9353" width="10.7109375" style="29" customWidth="1"/>
    <col min="9354" max="9354" width="11.85546875" style="29" customWidth="1"/>
    <col min="9355" max="9355" width="0" style="29" hidden="1" customWidth="1"/>
    <col min="9356" max="9356" width="9.140625" style="29" customWidth="1"/>
    <col min="9357" max="9357" width="8" style="29" customWidth="1"/>
    <col min="9358" max="9358" width="7.5703125" style="29" customWidth="1"/>
    <col min="9359" max="9359" width="9" style="29" customWidth="1"/>
    <col min="9360" max="9362" width="9.140625" style="29" customWidth="1"/>
    <col min="9363" max="9368" width="0" style="29" hidden="1" customWidth="1"/>
    <col min="9369" max="9599" width="9.140625" style="29"/>
    <col min="9600" max="9600" width="7.85546875" style="29" customWidth="1"/>
    <col min="9601" max="9601" width="57.85546875" style="29" customWidth="1"/>
    <col min="9602" max="9602" width="10.140625" style="29" customWidth="1"/>
    <col min="9603" max="9603" width="12.28515625" style="29" customWidth="1"/>
    <col min="9604" max="9606" width="0" style="29" hidden="1" customWidth="1"/>
    <col min="9607" max="9607" width="9.7109375" style="29" customWidth="1"/>
    <col min="9608" max="9609" width="10.7109375" style="29" customWidth="1"/>
    <col min="9610" max="9610" width="11.85546875" style="29" customWidth="1"/>
    <col min="9611" max="9611" width="0" style="29" hidden="1" customWidth="1"/>
    <col min="9612" max="9612" width="9.140625" style="29" customWidth="1"/>
    <col min="9613" max="9613" width="8" style="29" customWidth="1"/>
    <col min="9614" max="9614" width="7.5703125" style="29" customWidth="1"/>
    <col min="9615" max="9615" width="9" style="29" customWidth="1"/>
    <col min="9616" max="9618" width="9.140625" style="29" customWidth="1"/>
    <col min="9619" max="9624" width="0" style="29" hidden="1" customWidth="1"/>
    <col min="9625" max="9855" width="9.140625" style="29"/>
    <col min="9856" max="9856" width="7.85546875" style="29" customWidth="1"/>
    <col min="9857" max="9857" width="57.85546875" style="29" customWidth="1"/>
    <col min="9858" max="9858" width="10.140625" style="29" customWidth="1"/>
    <col min="9859" max="9859" width="12.28515625" style="29" customWidth="1"/>
    <col min="9860" max="9862" width="0" style="29" hidden="1" customWidth="1"/>
    <col min="9863" max="9863" width="9.7109375" style="29" customWidth="1"/>
    <col min="9864" max="9865" width="10.7109375" style="29" customWidth="1"/>
    <col min="9866" max="9866" width="11.85546875" style="29" customWidth="1"/>
    <col min="9867" max="9867" width="0" style="29" hidden="1" customWidth="1"/>
    <col min="9868" max="9868" width="9.140625" style="29" customWidth="1"/>
    <col min="9869" max="9869" width="8" style="29" customWidth="1"/>
    <col min="9870" max="9870" width="7.5703125" style="29" customWidth="1"/>
    <col min="9871" max="9871" width="9" style="29" customWidth="1"/>
    <col min="9872" max="9874" width="9.140625" style="29" customWidth="1"/>
    <col min="9875" max="9880" width="0" style="29" hidden="1" customWidth="1"/>
    <col min="9881" max="10111" width="9.140625" style="29"/>
    <col min="10112" max="10112" width="7.85546875" style="29" customWidth="1"/>
    <col min="10113" max="10113" width="57.85546875" style="29" customWidth="1"/>
    <col min="10114" max="10114" width="10.140625" style="29" customWidth="1"/>
    <col min="10115" max="10115" width="12.28515625" style="29" customWidth="1"/>
    <col min="10116" max="10118" width="0" style="29" hidden="1" customWidth="1"/>
    <col min="10119" max="10119" width="9.7109375" style="29" customWidth="1"/>
    <col min="10120" max="10121" width="10.7109375" style="29" customWidth="1"/>
    <col min="10122" max="10122" width="11.85546875" style="29" customWidth="1"/>
    <col min="10123" max="10123" width="0" style="29" hidden="1" customWidth="1"/>
    <col min="10124" max="10124" width="9.140625" style="29" customWidth="1"/>
    <col min="10125" max="10125" width="8" style="29" customWidth="1"/>
    <col min="10126" max="10126" width="7.5703125" style="29" customWidth="1"/>
    <col min="10127" max="10127" width="9" style="29" customWidth="1"/>
    <col min="10128" max="10130" width="9.140625" style="29" customWidth="1"/>
    <col min="10131" max="10136" width="0" style="29" hidden="1" customWidth="1"/>
    <col min="10137" max="10367" width="9.140625" style="29"/>
    <col min="10368" max="10368" width="7.85546875" style="29" customWidth="1"/>
    <col min="10369" max="10369" width="57.85546875" style="29" customWidth="1"/>
    <col min="10370" max="10370" width="10.140625" style="29" customWidth="1"/>
    <col min="10371" max="10371" width="12.28515625" style="29" customWidth="1"/>
    <col min="10372" max="10374" width="0" style="29" hidden="1" customWidth="1"/>
    <col min="10375" max="10375" width="9.7109375" style="29" customWidth="1"/>
    <col min="10376" max="10377" width="10.7109375" style="29" customWidth="1"/>
    <col min="10378" max="10378" width="11.85546875" style="29" customWidth="1"/>
    <col min="10379" max="10379" width="0" style="29" hidden="1" customWidth="1"/>
    <col min="10380" max="10380" width="9.140625" style="29" customWidth="1"/>
    <col min="10381" max="10381" width="8" style="29" customWidth="1"/>
    <col min="10382" max="10382" width="7.5703125" style="29" customWidth="1"/>
    <col min="10383" max="10383" width="9" style="29" customWidth="1"/>
    <col min="10384" max="10386" width="9.140625" style="29" customWidth="1"/>
    <col min="10387" max="10392" width="0" style="29" hidden="1" customWidth="1"/>
    <col min="10393" max="10623" width="9.140625" style="29"/>
    <col min="10624" max="10624" width="7.85546875" style="29" customWidth="1"/>
    <col min="10625" max="10625" width="57.85546875" style="29" customWidth="1"/>
    <col min="10626" max="10626" width="10.140625" style="29" customWidth="1"/>
    <col min="10627" max="10627" width="12.28515625" style="29" customWidth="1"/>
    <col min="10628" max="10630" width="0" style="29" hidden="1" customWidth="1"/>
    <col min="10631" max="10631" width="9.7109375" style="29" customWidth="1"/>
    <col min="10632" max="10633" width="10.7109375" style="29" customWidth="1"/>
    <col min="10634" max="10634" width="11.85546875" style="29" customWidth="1"/>
    <col min="10635" max="10635" width="0" style="29" hidden="1" customWidth="1"/>
    <col min="10636" max="10636" width="9.140625" style="29" customWidth="1"/>
    <col min="10637" max="10637" width="8" style="29" customWidth="1"/>
    <col min="10638" max="10638" width="7.5703125" style="29" customWidth="1"/>
    <col min="10639" max="10639" width="9" style="29" customWidth="1"/>
    <col min="10640" max="10642" width="9.140625" style="29" customWidth="1"/>
    <col min="10643" max="10648" width="0" style="29" hidden="1" customWidth="1"/>
    <col min="10649" max="10879" width="9.140625" style="29"/>
    <col min="10880" max="10880" width="7.85546875" style="29" customWidth="1"/>
    <col min="10881" max="10881" width="57.85546875" style="29" customWidth="1"/>
    <col min="10882" max="10882" width="10.140625" style="29" customWidth="1"/>
    <col min="10883" max="10883" width="12.28515625" style="29" customWidth="1"/>
    <col min="10884" max="10886" width="0" style="29" hidden="1" customWidth="1"/>
    <col min="10887" max="10887" width="9.7109375" style="29" customWidth="1"/>
    <col min="10888" max="10889" width="10.7109375" style="29" customWidth="1"/>
    <col min="10890" max="10890" width="11.85546875" style="29" customWidth="1"/>
    <col min="10891" max="10891" width="0" style="29" hidden="1" customWidth="1"/>
    <col min="10892" max="10892" width="9.140625" style="29" customWidth="1"/>
    <col min="10893" max="10893" width="8" style="29" customWidth="1"/>
    <col min="10894" max="10894" width="7.5703125" style="29" customWidth="1"/>
    <col min="10895" max="10895" width="9" style="29" customWidth="1"/>
    <col min="10896" max="10898" width="9.140625" style="29" customWidth="1"/>
    <col min="10899" max="10904" width="0" style="29" hidden="1" customWidth="1"/>
    <col min="10905" max="11135" width="9.140625" style="29"/>
    <col min="11136" max="11136" width="7.85546875" style="29" customWidth="1"/>
    <col min="11137" max="11137" width="57.85546875" style="29" customWidth="1"/>
    <col min="11138" max="11138" width="10.140625" style="29" customWidth="1"/>
    <col min="11139" max="11139" width="12.28515625" style="29" customWidth="1"/>
    <col min="11140" max="11142" width="0" style="29" hidden="1" customWidth="1"/>
    <col min="11143" max="11143" width="9.7109375" style="29" customWidth="1"/>
    <col min="11144" max="11145" width="10.7109375" style="29" customWidth="1"/>
    <col min="11146" max="11146" width="11.85546875" style="29" customWidth="1"/>
    <col min="11147" max="11147" width="0" style="29" hidden="1" customWidth="1"/>
    <col min="11148" max="11148" width="9.140625" style="29" customWidth="1"/>
    <col min="11149" max="11149" width="8" style="29" customWidth="1"/>
    <col min="11150" max="11150" width="7.5703125" style="29" customWidth="1"/>
    <col min="11151" max="11151" width="9" style="29" customWidth="1"/>
    <col min="11152" max="11154" width="9.140625" style="29" customWidth="1"/>
    <col min="11155" max="11160" width="0" style="29" hidden="1" customWidth="1"/>
    <col min="11161" max="11391" width="9.140625" style="29"/>
    <col min="11392" max="11392" width="7.85546875" style="29" customWidth="1"/>
    <col min="11393" max="11393" width="57.85546875" style="29" customWidth="1"/>
    <col min="11394" max="11394" width="10.140625" style="29" customWidth="1"/>
    <col min="11395" max="11395" width="12.28515625" style="29" customWidth="1"/>
    <col min="11396" max="11398" width="0" style="29" hidden="1" customWidth="1"/>
    <col min="11399" max="11399" width="9.7109375" style="29" customWidth="1"/>
    <col min="11400" max="11401" width="10.7109375" style="29" customWidth="1"/>
    <col min="11402" max="11402" width="11.85546875" style="29" customWidth="1"/>
    <col min="11403" max="11403" width="0" style="29" hidden="1" customWidth="1"/>
    <col min="11404" max="11404" width="9.140625" style="29" customWidth="1"/>
    <col min="11405" max="11405" width="8" style="29" customWidth="1"/>
    <col min="11406" max="11406" width="7.5703125" style="29" customWidth="1"/>
    <col min="11407" max="11407" width="9" style="29" customWidth="1"/>
    <col min="11408" max="11410" width="9.140625" style="29" customWidth="1"/>
    <col min="11411" max="11416" width="0" style="29" hidden="1" customWidth="1"/>
    <col min="11417" max="11647" width="9.140625" style="29"/>
    <col min="11648" max="11648" width="7.85546875" style="29" customWidth="1"/>
    <col min="11649" max="11649" width="57.85546875" style="29" customWidth="1"/>
    <col min="11650" max="11650" width="10.140625" style="29" customWidth="1"/>
    <col min="11651" max="11651" width="12.28515625" style="29" customWidth="1"/>
    <col min="11652" max="11654" width="0" style="29" hidden="1" customWidth="1"/>
    <col min="11655" max="11655" width="9.7109375" style="29" customWidth="1"/>
    <col min="11656" max="11657" width="10.7109375" style="29" customWidth="1"/>
    <col min="11658" max="11658" width="11.85546875" style="29" customWidth="1"/>
    <col min="11659" max="11659" width="0" style="29" hidden="1" customWidth="1"/>
    <col min="11660" max="11660" width="9.140625" style="29" customWidth="1"/>
    <col min="11661" max="11661" width="8" style="29" customWidth="1"/>
    <col min="11662" max="11662" width="7.5703125" style="29" customWidth="1"/>
    <col min="11663" max="11663" width="9" style="29" customWidth="1"/>
    <col min="11664" max="11666" width="9.140625" style="29" customWidth="1"/>
    <col min="11667" max="11672" width="0" style="29" hidden="1" customWidth="1"/>
    <col min="11673" max="11903" width="9.140625" style="29"/>
    <col min="11904" max="11904" width="7.85546875" style="29" customWidth="1"/>
    <col min="11905" max="11905" width="57.85546875" style="29" customWidth="1"/>
    <col min="11906" max="11906" width="10.140625" style="29" customWidth="1"/>
    <col min="11907" max="11907" width="12.28515625" style="29" customWidth="1"/>
    <col min="11908" max="11910" width="0" style="29" hidden="1" customWidth="1"/>
    <col min="11911" max="11911" width="9.7109375" style="29" customWidth="1"/>
    <col min="11912" max="11913" width="10.7109375" style="29" customWidth="1"/>
    <col min="11914" max="11914" width="11.85546875" style="29" customWidth="1"/>
    <col min="11915" max="11915" width="0" style="29" hidden="1" customWidth="1"/>
    <col min="11916" max="11916" width="9.140625" style="29" customWidth="1"/>
    <col min="11917" max="11917" width="8" style="29" customWidth="1"/>
    <col min="11918" max="11918" width="7.5703125" style="29" customWidth="1"/>
    <col min="11919" max="11919" width="9" style="29" customWidth="1"/>
    <col min="11920" max="11922" width="9.140625" style="29" customWidth="1"/>
    <col min="11923" max="11928" width="0" style="29" hidden="1" customWidth="1"/>
    <col min="11929" max="12159" width="9.140625" style="29"/>
    <col min="12160" max="12160" width="7.85546875" style="29" customWidth="1"/>
    <col min="12161" max="12161" width="57.85546875" style="29" customWidth="1"/>
    <col min="12162" max="12162" width="10.140625" style="29" customWidth="1"/>
    <col min="12163" max="12163" width="12.28515625" style="29" customWidth="1"/>
    <col min="12164" max="12166" width="0" style="29" hidden="1" customWidth="1"/>
    <col min="12167" max="12167" width="9.7109375" style="29" customWidth="1"/>
    <col min="12168" max="12169" width="10.7109375" style="29" customWidth="1"/>
    <col min="12170" max="12170" width="11.85546875" style="29" customWidth="1"/>
    <col min="12171" max="12171" width="0" style="29" hidden="1" customWidth="1"/>
    <col min="12172" max="12172" width="9.140625" style="29" customWidth="1"/>
    <col min="12173" max="12173" width="8" style="29" customWidth="1"/>
    <col min="12174" max="12174" width="7.5703125" style="29" customWidth="1"/>
    <col min="12175" max="12175" width="9" style="29" customWidth="1"/>
    <col min="12176" max="12178" width="9.140625" style="29" customWidth="1"/>
    <col min="12179" max="12184" width="0" style="29" hidden="1" customWidth="1"/>
    <col min="12185" max="12415" width="9.140625" style="29"/>
    <col min="12416" max="12416" width="7.85546875" style="29" customWidth="1"/>
    <col min="12417" max="12417" width="57.85546875" style="29" customWidth="1"/>
    <col min="12418" max="12418" width="10.140625" style="29" customWidth="1"/>
    <col min="12419" max="12419" width="12.28515625" style="29" customWidth="1"/>
    <col min="12420" max="12422" width="0" style="29" hidden="1" customWidth="1"/>
    <col min="12423" max="12423" width="9.7109375" style="29" customWidth="1"/>
    <col min="12424" max="12425" width="10.7109375" style="29" customWidth="1"/>
    <col min="12426" max="12426" width="11.85546875" style="29" customWidth="1"/>
    <col min="12427" max="12427" width="0" style="29" hidden="1" customWidth="1"/>
    <col min="12428" max="12428" width="9.140625" style="29" customWidth="1"/>
    <col min="12429" max="12429" width="8" style="29" customWidth="1"/>
    <col min="12430" max="12430" width="7.5703125" style="29" customWidth="1"/>
    <col min="12431" max="12431" width="9" style="29" customWidth="1"/>
    <col min="12432" max="12434" width="9.140625" style="29" customWidth="1"/>
    <col min="12435" max="12440" width="0" style="29" hidden="1" customWidth="1"/>
    <col min="12441" max="12671" width="9.140625" style="29"/>
    <col min="12672" max="12672" width="7.85546875" style="29" customWidth="1"/>
    <col min="12673" max="12673" width="57.85546875" style="29" customWidth="1"/>
    <col min="12674" max="12674" width="10.140625" style="29" customWidth="1"/>
    <col min="12675" max="12675" width="12.28515625" style="29" customWidth="1"/>
    <col min="12676" max="12678" width="0" style="29" hidden="1" customWidth="1"/>
    <col min="12679" max="12679" width="9.7109375" style="29" customWidth="1"/>
    <col min="12680" max="12681" width="10.7109375" style="29" customWidth="1"/>
    <col min="12682" max="12682" width="11.85546875" style="29" customWidth="1"/>
    <col min="12683" max="12683" width="0" style="29" hidden="1" customWidth="1"/>
    <col min="12684" max="12684" width="9.140625" style="29" customWidth="1"/>
    <col min="12685" max="12685" width="8" style="29" customWidth="1"/>
    <col min="12686" max="12686" width="7.5703125" style="29" customWidth="1"/>
    <col min="12687" max="12687" width="9" style="29" customWidth="1"/>
    <col min="12688" max="12690" width="9.140625" style="29" customWidth="1"/>
    <col min="12691" max="12696" width="0" style="29" hidden="1" customWidth="1"/>
    <col min="12697" max="12927" width="9.140625" style="29"/>
    <col min="12928" max="12928" width="7.85546875" style="29" customWidth="1"/>
    <col min="12929" max="12929" width="57.85546875" style="29" customWidth="1"/>
    <col min="12930" max="12930" width="10.140625" style="29" customWidth="1"/>
    <col min="12931" max="12931" width="12.28515625" style="29" customWidth="1"/>
    <col min="12932" max="12934" width="0" style="29" hidden="1" customWidth="1"/>
    <col min="12935" max="12935" width="9.7109375" style="29" customWidth="1"/>
    <col min="12936" max="12937" width="10.7109375" style="29" customWidth="1"/>
    <col min="12938" max="12938" width="11.85546875" style="29" customWidth="1"/>
    <col min="12939" max="12939" width="0" style="29" hidden="1" customWidth="1"/>
    <col min="12940" max="12940" width="9.140625" style="29" customWidth="1"/>
    <col min="12941" max="12941" width="8" style="29" customWidth="1"/>
    <col min="12942" max="12942" width="7.5703125" style="29" customWidth="1"/>
    <col min="12943" max="12943" width="9" style="29" customWidth="1"/>
    <col min="12944" max="12946" width="9.140625" style="29" customWidth="1"/>
    <col min="12947" max="12952" width="0" style="29" hidden="1" customWidth="1"/>
    <col min="12953" max="13183" width="9.140625" style="29"/>
    <col min="13184" max="13184" width="7.85546875" style="29" customWidth="1"/>
    <col min="13185" max="13185" width="57.85546875" style="29" customWidth="1"/>
    <col min="13186" max="13186" width="10.140625" style="29" customWidth="1"/>
    <col min="13187" max="13187" width="12.28515625" style="29" customWidth="1"/>
    <col min="13188" max="13190" width="0" style="29" hidden="1" customWidth="1"/>
    <col min="13191" max="13191" width="9.7109375" style="29" customWidth="1"/>
    <col min="13192" max="13193" width="10.7109375" style="29" customWidth="1"/>
    <col min="13194" max="13194" width="11.85546875" style="29" customWidth="1"/>
    <col min="13195" max="13195" width="0" style="29" hidden="1" customWidth="1"/>
    <col min="13196" max="13196" width="9.140625" style="29" customWidth="1"/>
    <col min="13197" max="13197" width="8" style="29" customWidth="1"/>
    <col min="13198" max="13198" width="7.5703125" style="29" customWidth="1"/>
    <col min="13199" max="13199" width="9" style="29" customWidth="1"/>
    <col min="13200" max="13202" width="9.140625" style="29" customWidth="1"/>
    <col min="13203" max="13208" width="0" style="29" hidden="1" customWidth="1"/>
    <col min="13209" max="13439" width="9.140625" style="29"/>
    <col min="13440" max="13440" width="7.85546875" style="29" customWidth="1"/>
    <col min="13441" max="13441" width="57.85546875" style="29" customWidth="1"/>
    <col min="13442" max="13442" width="10.140625" style="29" customWidth="1"/>
    <col min="13443" max="13443" width="12.28515625" style="29" customWidth="1"/>
    <col min="13444" max="13446" width="0" style="29" hidden="1" customWidth="1"/>
    <col min="13447" max="13447" width="9.7109375" style="29" customWidth="1"/>
    <col min="13448" max="13449" width="10.7109375" style="29" customWidth="1"/>
    <col min="13450" max="13450" width="11.85546875" style="29" customWidth="1"/>
    <col min="13451" max="13451" width="0" style="29" hidden="1" customWidth="1"/>
    <col min="13452" max="13452" width="9.140625" style="29" customWidth="1"/>
    <col min="13453" max="13453" width="8" style="29" customWidth="1"/>
    <col min="13454" max="13454" width="7.5703125" style="29" customWidth="1"/>
    <col min="13455" max="13455" width="9" style="29" customWidth="1"/>
    <col min="13456" max="13458" width="9.140625" style="29" customWidth="1"/>
    <col min="13459" max="13464" width="0" style="29" hidden="1" customWidth="1"/>
    <col min="13465" max="13695" width="9.140625" style="29"/>
    <col min="13696" max="13696" width="7.85546875" style="29" customWidth="1"/>
    <col min="13697" max="13697" width="57.85546875" style="29" customWidth="1"/>
    <col min="13698" max="13698" width="10.140625" style="29" customWidth="1"/>
    <col min="13699" max="13699" width="12.28515625" style="29" customWidth="1"/>
    <col min="13700" max="13702" width="0" style="29" hidden="1" customWidth="1"/>
    <col min="13703" max="13703" width="9.7109375" style="29" customWidth="1"/>
    <col min="13704" max="13705" width="10.7109375" style="29" customWidth="1"/>
    <col min="13706" max="13706" width="11.85546875" style="29" customWidth="1"/>
    <col min="13707" max="13707" width="0" style="29" hidden="1" customWidth="1"/>
    <col min="13708" max="13708" width="9.140625" style="29" customWidth="1"/>
    <col min="13709" max="13709" width="8" style="29" customWidth="1"/>
    <col min="13710" max="13710" width="7.5703125" style="29" customWidth="1"/>
    <col min="13711" max="13711" width="9" style="29" customWidth="1"/>
    <col min="13712" max="13714" width="9.140625" style="29" customWidth="1"/>
    <col min="13715" max="13720" width="0" style="29" hidden="1" customWidth="1"/>
    <col min="13721" max="13951" width="9.140625" style="29"/>
    <col min="13952" max="13952" width="7.85546875" style="29" customWidth="1"/>
    <col min="13953" max="13953" width="57.85546875" style="29" customWidth="1"/>
    <col min="13954" max="13954" width="10.140625" style="29" customWidth="1"/>
    <col min="13955" max="13955" width="12.28515625" style="29" customWidth="1"/>
    <col min="13956" max="13958" width="0" style="29" hidden="1" customWidth="1"/>
    <col min="13959" max="13959" width="9.7109375" style="29" customWidth="1"/>
    <col min="13960" max="13961" width="10.7109375" style="29" customWidth="1"/>
    <col min="13962" max="13962" width="11.85546875" style="29" customWidth="1"/>
    <col min="13963" max="13963" width="0" style="29" hidden="1" customWidth="1"/>
    <col min="13964" max="13964" width="9.140625" style="29" customWidth="1"/>
    <col min="13965" max="13965" width="8" style="29" customWidth="1"/>
    <col min="13966" max="13966" width="7.5703125" style="29" customWidth="1"/>
    <col min="13967" max="13967" width="9" style="29" customWidth="1"/>
    <col min="13968" max="13970" width="9.140625" style="29" customWidth="1"/>
    <col min="13971" max="13976" width="0" style="29" hidden="1" customWidth="1"/>
    <col min="13977" max="14207" width="9.140625" style="29"/>
    <col min="14208" max="14208" width="7.85546875" style="29" customWidth="1"/>
    <col min="14209" max="14209" width="57.85546875" style="29" customWidth="1"/>
    <col min="14210" max="14210" width="10.140625" style="29" customWidth="1"/>
    <col min="14211" max="14211" width="12.28515625" style="29" customWidth="1"/>
    <col min="14212" max="14214" width="0" style="29" hidden="1" customWidth="1"/>
    <col min="14215" max="14215" width="9.7109375" style="29" customWidth="1"/>
    <col min="14216" max="14217" width="10.7109375" style="29" customWidth="1"/>
    <col min="14218" max="14218" width="11.85546875" style="29" customWidth="1"/>
    <col min="14219" max="14219" width="0" style="29" hidden="1" customWidth="1"/>
    <col min="14220" max="14220" width="9.140625" style="29" customWidth="1"/>
    <col min="14221" max="14221" width="8" style="29" customWidth="1"/>
    <col min="14222" max="14222" width="7.5703125" style="29" customWidth="1"/>
    <col min="14223" max="14223" width="9" style="29" customWidth="1"/>
    <col min="14224" max="14226" width="9.140625" style="29" customWidth="1"/>
    <col min="14227" max="14232" width="0" style="29" hidden="1" customWidth="1"/>
    <col min="14233" max="14463" width="9.140625" style="29"/>
    <col min="14464" max="14464" width="7.85546875" style="29" customWidth="1"/>
    <col min="14465" max="14465" width="57.85546875" style="29" customWidth="1"/>
    <col min="14466" max="14466" width="10.140625" style="29" customWidth="1"/>
    <col min="14467" max="14467" width="12.28515625" style="29" customWidth="1"/>
    <col min="14468" max="14470" width="0" style="29" hidden="1" customWidth="1"/>
    <col min="14471" max="14471" width="9.7109375" style="29" customWidth="1"/>
    <col min="14472" max="14473" width="10.7109375" style="29" customWidth="1"/>
    <col min="14474" max="14474" width="11.85546875" style="29" customWidth="1"/>
    <col min="14475" max="14475" width="0" style="29" hidden="1" customWidth="1"/>
    <col min="14476" max="14476" width="9.140625" style="29" customWidth="1"/>
    <col min="14477" max="14477" width="8" style="29" customWidth="1"/>
    <col min="14478" max="14478" width="7.5703125" style="29" customWidth="1"/>
    <col min="14479" max="14479" width="9" style="29" customWidth="1"/>
    <col min="14480" max="14482" width="9.140625" style="29" customWidth="1"/>
    <col min="14483" max="14488" width="0" style="29" hidden="1" customWidth="1"/>
    <col min="14489" max="14719" width="9.140625" style="29"/>
    <col min="14720" max="14720" width="7.85546875" style="29" customWidth="1"/>
    <col min="14721" max="14721" width="57.85546875" style="29" customWidth="1"/>
    <col min="14722" max="14722" width="10.140625" style="29" customWidth="1"/>
    <col min="14723" max="14723" width="12.28515625" style="29" customWidth="1"/>
    <col min="14724" max="14726" width="0" style="29" hidden="1" customWidth="1"/>
    <col min="14727" max="14727" width="9.7109375" style="29" customWidth="1"/>
    <col min="14728" max="14729" width="10.7109375" style="29" customWidth="1"/>
    <col min="14730" max="14730" width="11.85546875" style="29" customWidth="1"/>
    <col min="14731" max="14731" width="0" style="29" hidden="1" customWidth="1"/>
    <col min="14732" max="14732" width="9.140625" style="29" customWidth="1"/>
    <col min="14733" max="14733" width="8" style="29" customWidth="1"/>
    <col min="14734" max="14734" width="7.5703125" style="29" customWidth="1"/>
    <col min="14735" max="14735" width="9" style="29" customWidth="1"/>
    <col min="14736" max="14738" width="9.140625" style="29" customWidth="1"/>
    <col min="14739" max="14744" width="0" style="29" hidden="1" customWidth="1"/>
    <col min="14745" max="14975" width="9.140625" style="29"/>
    <col min="14976" max="14976" width="7.85546875" style="29" customWidth="1"/>
    <col min="14977" max="14977" width="57.85546875" style="29" customWidth="1"/>
    <col min="14978" max="14978" width="10.140625" style="29" customWidth="1"/>
    <col min="14979" max="14979" width="12.28515625" style="29" customWidth="1"/>
    <col min="14980" max="14982" width="0" style="29" hidden="1" customWidth="1"/>
    <col min="14983" max="14983" width="9.7109375" style="29" customWidth="1"/>
    <col min="14984" max="14985" width="10.7109375" style="29" customWidth="1"/>
    <col min="14986" max="14986" width="11.85546875" style="29" customWidth="1"/>
    <col min="14987" max="14987" width="0" style="29" hidden="1" customWidth="1"/>
    <col min="14988" max="14988" width="9.140625" style="29" customWidth="1"/>
    <col min="14989" max="14989" width="8" style="29" customWidth="1"/>
    <col min="14990" max="14990" width="7.5703125" style="29" customWidth="1"/>
    <col min="14991" max="14991" width="9" style="29" customWidth="1"/>
    <col min="14992" max="14994" width="9.140625" style="29" customWidth="1"/>
    <col min="14995" max="15000" width="0" style="29" hidden="1" customWidth="1"/>
    <col min="15001" max="15231" width="9.140625" style="29"/>
    <col min="15232" max="15232" width="7.85546875" style="29" customWidth="1"/>
    <col min="15233" max="15233" width="57.85546875" style="29" customWidth="1"/>
    <col min="15234" max="15234" width="10.140625" style="29" customWidth="1"/>
    <col min="15235" max="15235" width="12.28515625" style="29" customWidth="1"/>
    <col min="15236" max="15238" width="0" style="29" hidden="1" customWidth="1"/>
    <col min="15239" max="15239" width="9.7109375" style="29" customWidth="1"/>
    <col min="15240" max="15241" width="10.7109375" style="29" customWidth="1"/>
    <col min="15242" max="15242" width="11.85546875" style="29" customWidth="1"/>
    <col min="15243" max="15243" width="0" style="29" hidden="1" customWidth="1"/>
    <col min="15244" max="15244" width="9.140625" style="29" customWidth="1"/>
    <col min="15245" max="15245" width="8" style="29" customWidth="1"/>
    <col min="15246" max="15246" width="7.5703125" style="29" customWidth="1"/>
    <col min="15247" max="15247" width="9" style="29" customWidth="1"/>
    <col min="15248" max="15250" width="9.140625" style="29" customWidth="1"/>
    <col min="15251" max="15256" width="0" style="29" hidden="1" customWidth="1"/>
    <col min="15257" max="15487" width="9.140625" style="29"/>
    <col min="15488" max="15488" width="7.85546875" style="29" customWidth="1"/>
    <col min="15489" max="15489" width="57.85546875" style="29" customWidth="1"/>
    <col min="15490" max="15490" width="10.140625" style="29" customWidth="1"/>
    <col min="15491" max="15491" width="12.28515625" style="29" customWidth="1"/>
    <col min="15492" max="15494" width="0" style="29" hidden="1" customWidth="1"/>
    <col min="15495" max="15495" width="9.7109375" style="29" customWidth="1"/>
    <col min="15496" max="15497" width="10.7109375" style="29" customWidth="1"/>
    <col min="15498" max="15498" width="11.85546875" style="29" customWidth="1"/>
    <col min="15499" max="15499" width="0" style="29" hidden="1" customWidth="1"/>
    <col min="15500" max="15500" width="9.140625" style="29" customWidth="1"/>
    <col min="15501" max="15501" width="8" style="29" customWidth="1"/>
    <col min="15502" max="15502" width="7.5703125" style="29" customWidth="1"/>
    <col min="15503" max="15503" width="9" style="29" customWidth="1"/>
    <col min="15504" max="15506" width="9.140625" style="29" customWidth="1"/>
    <col min="15507" max="15512" width="0" style="29" hidden="1" customWidth="1"/>
    <col min="15513" max="15743" width="9.140625" style="29"/>
    <col min="15744" max="15744" width="7.85546875" style="29" customWidth="1"/>
    <col min="15745" max="15745" width="57.85546875" style="29" customWidth="1"/>
    <col min="15746" max="15746" width="10.140625" style="29" customWidth="1"/>
    <col min="15747" max="15747" width="12.28515625" style="29" customWidth="1"/>
    <col min="15748" max="15750" width="0" style="29" hidden="1" customWidth="1"/>
    <col min="15751" max="15751" width="9.7109375" style="29" customWidth="1"/>
    <col min="15752" max="15753" width="10.7109375" style="29" customWidth="1"/>
    <col min="15754" max="15754" width="11.85546875" style="29" customWidth="1"/>
    <col min="15755" max="15755" width="0" style="29" hidden="1" customWidth="1"/>
    <col min="15756" max="15756" width="9.140625" style="29" customWidth="1"/>
    <col min="15757" max="15757" width="8" style="29" customWidth="1"/>
    <col min="15758" max="15758" width="7.5703125" style="29" customWidth="1"/>
    <col min="15759" max="15759" width="9" style="29" customWidth="1"/>
    <col min="15760" max="15762" width="9.140625" style="29" customWidth="1"/>
    <col min="15763" max="15768" width="0" style="29" hidden="1" customWidth="1"/>
    <col min="15769" max="15999" width="9.140625" style="29"/>
    <col min="16000" max="16000" width="7.85546875" style="29" customWidth="1"/>
    <col min="16001" max="16001" width="57.85546875" style="29" customWidth="1"/>
    <col min="16002" max="16002" width="10.140625" style="29" customWidth="1"/>
    <col min="16003" max="16003" width="12.28515625" style="29" customWidth="1"/>
    <col min="16004" max="16006" width="0" style="29" hidden="1" customWidth="1"/>
    <col min="16007" max="16007" width="9.7109375" style="29" customWidth="1"/>
    <col min="16008" max="16009" width="10.7109375" style="29" customWidth="1"/>
    <col min="16010" max="16010" width="11.85546875" style="29" customWidth="1"/>
    <col min="16011" max="16011" width="0" style="29" hidden="1" customWidth="1"/>
    <col min="16012" max="16012" width="9.140625" style="29" customWidth="1"/>
    <col min="16013" max="16013" width="8" style="29" customWidth="1"/>
    <col min="16014" max="16014" width="7.5703125" style="29" customWidth="1"/>
    <col min="16015" max="16015" width="9" style="29" customWidth="1"/>
    <col min="16016" max="16018" width="9.140625" style="29" customWidth="1"/>
    <col min="16019" max="16024" width="0" style="29" hidden="1" customWidth="1"/>
    <col min="16025" max="16384" width="9.140625" style="29"/>
  </cols>
  <sheetData>
    <row r="2" spans="1:8" x14ac:dyDescent="0.25">
      <c r="A2" s="200" t="s">
        <v>76</v>
      </c>
      <c r="B2" s="200"/>
      <c r="C2" s="200"/>
      <c r="D2" s="200"/>
      <c r="E2" s="200"/>
      <c r="F2" s="200"/>
      <c r="G2" s="200"/>
      <c r="H2" s="200"/>
    </row>
    <row r="3" spans="1:8" ht="15" x14ac:dyDescent="0.25">
      <c r="A3" s="27"/>
      <c r="B3" s="27"/>
      <c r="C3" s="27"/>
      <c r="D3" s="27"/>
      <c r="E3" s="27"/>
      <c r="F3" s="27"/>
      <c r="G3" s="27"/>
    </row>
    <row r="4" spans="1:8" x14ac:dyDescent="0.25">
      <c r="A4" s="201" t="s">
        <v>1</v>
      </c>
      <c r="B4" s="204"/>
      <c r="C4" s="205"/>
      <c r="D4" s="1"/>
      <c r="E4" s="2"/>
      <c r="F4" s="3"/>
      <c r="G4" s="28"/>
      <c r="H4" s="201" t="s">
        <v>0</v>
      </c>
    </row>
    <row r="5" spans="1:8" x14ac:dyDescent="0.25">
      <c r="A5" s="202"/>
      <c r="B5" s="206" t="s">
        <v>2</v>
      </c>
      <c r="C5" s="207"/>
      <c r="D5" s="210" t="s">
        <v>3</v>
      </c>
      <c r="E5" s="211"/>
      <c r="F5" s="212"/>
      <c r="G5" s="213" t="s">
        <v>4</v>
      </c>
      <c r="H5" s="202"/>
    </row>
    <row r="6" spans="1:8" ht="15" x14ac:dyDescent="0.25">
      <c r="A6" s="202"/>
      <c r="B6" s="206"/>
      <c r="C6" s="207"/>
      <c r="D6" s="216" t="s">
        <v>5</v>
      </c>
      <c r="E6" s="216" t="s">
        <v>6</v>
      </c>
      <c r="F6" s="216" t="s">
        <v>7</v>
      </c>
      <c r="G6" s="214"/>
      <c r="H6" s="202"/>
    </row>
    <row r="7" spans="1:8" ht="15" x14ac:dyDescent="0.25">
      <c r="A7" s="202"/>
      <c r="B7" s="206"/>
      <c r="C7" s="207"/>
      <c r="D7" s="217"/>
      <c r="E7" s="217"/>
      <c r="F7" s="217"/>
      <c r="G7" s="214"/>
      <c r="H7" s="202"/>
    </row>
    <row r="8" spans="1:8" ht="15" x14ac:dyDescent="0.25">
      <c r="A8" s="203"/>
      <c r="B8" s="208"/>
      <c r="C8" s="209"/>
      <c r="D8" s="218"/>
      <c r="E8" s="218"/>
      <c r="F8" s="218"/>
      <c r="G8" s="215"/>
      <c r="H8" s="203"/>
    </row>
    <row r="9" spans="1:8" ht="27" customHeight="1" x14ac:dyDescent="0.25">
      <c r="A9" s="176" t="s">
        <v>32</v>
      </c>
      <c r="B9" s="177"/>
      <c r="C9" s="177"/>
      <c r="D9" s="177"/>
      <c r="E9" s="177"/>
      <c r="F9" s="177"/>
      <c r="G9" s="178"/>
      <c r="H9" s="52"/>
    </row>
    <row r="10" spans="1:8" ht="23.25" customHeight="1" x14ac:dyDescent="0.25">
      <c r="A10" s="176" t="s">
        <v>35</v>
      </c>
      <c r="B10" s="177"/>
      <c r="C10" s="178"/>
      <c r="D10" s="4"/>
      <c r="E10" s="4"/>
      <c r="F10" s="4"/>
      <c r="G10" s="4"/>
      <c r="H10" s="52"/>
    </row>
    <row r="11" spans="1:8" ht="18.75" x14ac:dyDescent="0.25">
      <c r="A11" s="53" t="s">
        <v>77</v>
      </c>
      <c r="B11" s="193" t="s">
        <v>78</v>
      </c>
      <c r="C11" s="194"/>
      <c r="D11" s="21">
        <v>13.32</v>
      </c>
      <c r="E11" s="21">
        <v>13.8</v>
      </c>
      <c r="F11" s="21">
        <v>58.3</v>
      </c>
      <c r="G11" s="21">
        <v>336.8</v>
      </c>
      <c r="H11" s="26">
        <v>366</v>
      </c>
    </row>
    <row r="12" spans="1:8" ht="18.75" x14ac:dyDescent="0.3">
      <c r="A12" s="42" t="s">
        <v>66</v>
      </c>
      <c r="B12" s="181">
        <v>50</v>
      </c>
      <c r="C12" s="182"/>
      <c r="D12" s="7">
        <v>2.42</v>
      </c>
      <c r="E12" s="7">
        <v>2.5099999999999998</v>
      </c>
      <c r="F12" s="7">
        <v>16.03</v>
      </c>
      <c r="G12" s="7">
        <v>37.22</v>
      </c>
      <c r="H12" s="20">
        <v>428</v>
      </c>
    </row>
    <row r="13" spans="1:8" ht="18.75" x14ac:dyDescent="0.3">
      <c r="A13" s="42" t="s">
        <v>9</v>
      </c>
      <c r="B13" s="172">
        <v>200</v>
      </c>
      <c r="C13" s="173"/>
      <c r="D13" s="7">
        <v>0.17</v>
      </c>
      <c r="E13" s="7">
        <v>0.04</v>
      </c>
      <c r="F13" s="7">
        <v>9.9700000000000006</v>
      </c>
      <c r="G13" s="7">
        <v>40.56</v>
      </c>
      <c r="H13" s="20">
        <v>376</v>
      </c>
    </row>
    <row r="14" spans="1:8" s="34" customFormat="1" x14ac:dyDescent="0.25">
      <c r="A14" s="9" t="s">
        <v>10</v>
      </c>
      <c r="B14" s="183">
        <v>500</v>
      </c>
      <c r="C14" s="184"/>
      <c r="D14" s="10">
        <f>SUM(D11:D13)</f>
        <v>15.91</v>
      </c>
      <c r="E14" s="10">
        <f>SUM(E11:E13)</f>
        <v>16.350000000000001</v>
      </c>
      <c r="F14" s="10">
        <f>SUM(F11:F13)</f>
        <v>84.3</v>
      </c>
      <c r="G14" s="10">
        <f>SUM(G11:G13)</f>
        <v>414.58</v>
      </c>
      <c r="H14" s="25"/>
    </row>
    <row r="15" spans="1:8" ht="18.75" x14ac:dyDescent="0.25">
      <c r="A15" s="176" t="s">
        <v>34</v>
      </c>
      <c r="B15" s="177"/>
      <c r="C15" s="177"/>
      <c r="D15" s="177"/>
      <c r="E15" s="177"/>
      <c r="F15" s="177"/>
      <c r="G15" s="178"/>
      <c r="H15" s="52"/>
    </row>
    <row r="16" spans="1:8" ht="18.75" x14ac:dyDescent="0.25">
      <c r="A16" s="176" t="s">
        <v>35</v>
      </c>
      <c r="B16" s="177"/>
      <c r="C16" s="178"/>
      <c r="D16" s="4"/>
      <c r="E16" s="4"/>
      <c r="F16" s="4"/>
      <c r="G16" s="4"/>
      <c r="H16" s="52"/>
    </row>
    <row r="17" spans="1:8" ht="18.75" x14ac:dyDescent="0.3">
      <c r="A17" s="5" t="s">
        <v>31</v>
      </c>
      <c r="B17" s="172">
        <v>150</v>
      </c>
      <c r="C17" s="173"/>
      <c r="D17" s="7">
        <v>6.2</v>
      </c>
      <c r="E17" s="7">
        <v>9.9</v>
      </c>
      <c r="F17" s="7">
        <v>19.2</v>
      </c>
      <c r="G17" s="7">
        <v>189.4</v>
      </c>
      <c r="H17" s="20">
        <v>334</v>
      </c>
    </row>
    <row r="18" spans="1:8" ht="37.5" x14ac:dyDescent="0.3">
      <c r="A18" s="5" t="s">
        <v>30</v>
      </c>
      <c r="B18" s="172">
        <v>110</v>
      </c>
      <c r="C18" s="173"/>
      <c r="D18" s="14">
        <v>7.081818181818182</v>
      </c>
      <c r="E18" s="14">
        <v>11.6454545454545</v>
      </c>
      <c r="F18" s="14">
        <v>12.727272727272727</v>
      </c>
      <c r="G18" s="14">
        <v>183.69</v>
      </c>
      <c r="H18" s="20">
        <v>128</v>
      </c>
    </row>
    <row r="19" spans="1:8" ht="18.75" x14ac:dyDescent="0.3">
      <c r="A19" s="42" t="s">
        <v>15</v>
      </c>
      <c r="B19" s="181">
        <v>40</v>
      </c>
      <c r="C19" s="182"/>
      <c r="D19" s="7">
        <v>3</v>
      </c>
      <c r="E19" s="7">
        <v>0.29600000000000004</v>
      </c>
      <c r="F19" s="7">
        <v>19.399999999999999</v>
      </c>
      <c r="G19" s="7">
        <v>92.4</v>
      </c>
      <c r="H19" s="20" t="s">
        <v>8</v>
      </c>
    </row>
    <row r="20" spans="1:8" ht="18.75" x14ac:dyDescent="0.3">
      <c r="A20" s="17" t="s">
        <v>18</v>
      </c>
      <c r="B20" s="181">
        <v>200</v>
      </c>
      <c r="C20" s="182"/>
      <c r="D20" s="7">
        <v>0.26</v>
      </c>
      <c r="E20" s="7">
        <v>0.05</v>
      </c>
      <c r="F20" s="7">
        <v>12.26</v>
      </c>
      <c r="G20" s="7">
        <v>49.72</v>
      </c>
      <c r="H20" s="20">
        <v>377</v>
      </c>
    </row>
    <row r="21" spans="1:8" s="34" customFormat="1" x14ac:dyDescent="0.25">
      <c r="A21" s="9" t="s">
        <v>10</v>
      </c>
      <c r="B21" s="183">
        <f>SUM(B17:C20)</f>
        <v>500</v>
      </c>
      <c r="C21" s="184"/>
      <c r="D21" s="10">
        <f>SUM(D17:D20)</f>
        <v>16.541818181818183</v>
      </c>
      <c r="E21" s="10">
        <f>SUM(E17:E20)</f>
        <v>21.891454545454501</v>
      </c>
      <c r="F21" s="10">
        <f>SUM(F17:F20)</f>
        <v>63.587272727272726</v>
      </c>
      <c r="G21" s="10">
        <f>SUM(G17:G20)</f>
        <v>515.21</v>
      </c>
      <c r="H21" s="25"/>
    </row>
    <row r="22" spans="1:8" ht="18.75" x14ac:dyDescent="0.25">
      <c r="A22" s="176" t="s">
        <v>36</v>
      </c>
      <c r="B22" s="177"/>
      <c r="C22" s="177"/>
      <c r="D22" s="177"/>
      <c r="E22" s="177"/>
      <c r="F22" s="177"/>
      <c r="G22" s="178"/>
      <c r="H22" s="52"/>
    </row>
    <row r="23" spans="1:8" ht="18.75" x14ac:dyDescent="0.25">
      <c r="A23" s="176" t="s">
        <v>35</v>
      </c>
      <c r="B23" s="177"/>
      <c r="C23" s="178"/>
      <c r="D23" s="4"/>
      <c r="E23" s="4"/>
      <c r="F23" s="4"/>
      <c r="G23" s="4"/>
      <c r="H23" s="52"/>
    </row>
    <row r="24" spans="1:8" ht="18.75" x14ac:dyDescent="0.3">
      <c r="A24" s="5" t="s">
        <v>58</v>
      </c>
      <c r="B24" s="193" t="s">
        <v>57</v>
      </c>
      <c r="C24" s="194"/>
      <c r="D24" s="16">
        <f>10.6-2.76-2</f>
        <v>5.84</v>
      </c>
      <c r="E24" s="16">
        <f>3.9+2+1.1</f>
        <v>7</v>
      </c>
      <c r="F24" s="16">
        <f>72.5-13+2.56-8</f>
        <v>54.06</v>
      </c>
      <c r="G24" s="16">
        <f>302.6-0.36</f>
        <v>302.24</v>
      </c>
      <c r="H24" s="20">
        <v>175</v>
      </c>
    </row>
    <row r="25" spans="1:8" ht="18.75" x14ac:dyDescent="0.3">
      <c r="A25" s="42" t="s">
        <v>80</v>
      </c>
      <c r="B25" s="54">
        <v>100</v>
      </c>
      <c r="C25" s="54">
        <v>30</v>
      </c>
      <c r="D25" s="7">
        <v>5.81</v>
      </c>
      <c r="E25" s="7">
        <v>8.1</v>
      </c>
      <c r="F25" s="7">
        <v>74.62</v>
      </c>
      <c r="G25" s="7">
        <v>394.64</v>
      </c>
      <c r="H25" s="20">
        <v>429</v>
      </c>
    </row>
    <row r="26" spans="1:8" ht="18.75" x14ac:dyDescent="0.3">
      <c r="A26" s="42" t="s">
        <v>71</v>
      </c>
      <c r="B26" s="185" t="s">
        <v>57</v>
      </c>
      <c r="C26" s="186"/>
      <c r="D26" s="7">
        <v>1.7</v>
      </c>
      <c r="E26" s="7">
        <v>1.3</v>
      </c>
      <c r="F26" s="7">
        <v>17.399999999999999</v>
      </c>
      <c r="G26" s="7">
        <v>88</v>
      </c>
      <c r="H26" s="20" t="s">
        <v>64</v>
      </c>
    </row>
    <row r="27" spans="1:8" s="34" customFormat="1" x14ac:dyDescent="0.25">
      <c r="A27" s="9" t="s">
        <v>10</v>
      </c>
      <c r="B27" s="10">
        <v>500</v>
      </c>
      <c r="C27" s="10">
        <v>430</v>
      </c>
      <c r="D27" s="10">
        <f>SUM(D24:D26)</f>
        <v>13.349999999999998</v>
      </c>
      <c r="E27" s="10">
        <f>SUM(E24:E26)</f>
        <v>16.399999999999999</v>
      </c>
      <c r="F27" s="10">
        <f>SUM(F24:F26)</f>
        <v>146.08000000000001</v>
      </c>
      <c r="G27" s="10">
        <f>SUM(G24:G26)</f>
        <v>784.88</v>
      </c>
      <c r="H27" s="25"/>
    </row>
    <row r="28" spans="1:8" ht="18.75" x14ac:dyDescent="0.25">
      <c r="A28" s="176" t="s">
        <v>37</v>
      </c>
      <c r="B28" s="177"/>
      <c r="C28" s="177"/>
      <c r="D28" s="177"/>
      <c r="E28" s="177"/>
      <c r="F28" s="177"/>
      <c r="G28" s="178"/>
      <c r="H28" s="52"/>
    </row>
    <row r="29" spans="1:8" ht="18.75" x14ac:dyDescent="0.25">
      <c r="A29" s="40" t="s">
        <v>35</v>
      </c>
      <c r="B29" s="176"/>
      <c r="C29" s="178"/>
      <c r="D29" s="4"/>
      <c r="E29" s="4"/>
      <c r="F29" s="4"/>
      <c r="G29" s="4"/>
      <c r="H29" s="52"/>
    </row>
    <row r="30" spans="1:8" ht="18.75" x14ac:dyDescent="0.3">
      <c r="A30" s="43" t="s">
        <v>52</v>
      </c>
      <c r="B30" s="189">
        <v>150</v>
      </c>
      <c r="C30" s="190"/>
      <c r="D30" s="18">
        <v>3.8</v>
      </c>
      <c r="E30" s="18">
        <v>6.6</v>
      </c>
      <c r="F30" s="18">
        <v>30.1</v>
      </c>
      <c r="G30" s="18">
        <v>194.6</v>
      </c>
      <c r="H30" s="20">
        <v>234</v>
      </c>
    </row>
    <row r="31" spans="1:8" ht="18.75" x14ac:dyDescent="0.3">
      <c r="A31" s="17" t="s">
        <v>81</v>
      </c>
      <c r="B31" s="179">
        <v>100</v>
      </c>
      <c r="C31" s="180"/>
      <c r="D31" s="36">
        <v>2.6</v>
      </c>
      <c r="E31" s="36">
        <v>2.7</v>
      </c>
      <c r="F31" s="36">
        <v>0</v>
      </c>
      <c r="G31" s="36">
        <v>34.6</v>
      </c>
      <c r="H31" s="20" t="s">
        <v>59</v>
      </c>
    </row>
    <row r="32" spans="1:8" ht="18.75" x14ac:dyDescent="0.3">
      <c r="A32" s="42" t="s">
        <v>73</v>
      </c>
      <c r="B32" s="181">
        <v>50</v>
      </c>
      <c r="C32" s="182"/>
      <c r="D32" s="7">
        <v>2.42</v>
      </c>
      <c r="E32" s="7">
        <v>2.5099999999999998</v>
      </c>
      <c r="F32" s="7">
        <v>16.03</v>
      </c>
      <c r="G32" s="7">
        <v>37.22</v>
      </c>
      <c r="H32" s="20">
        <v>428</v>
      </c>
    </row>
    <row r="33" spans="1:8" ht="18.75" x14ac:dyDescent="0.3">
      <c r="A33" s="42" t="s">
        <v>9</v>
      </c>
      <c r="B33" s="196">
        <v>200</v>
      </c>
      <c r="C33" s="197"/>
      <c r="D33" s="7">
        <v>0.17</v>
      </c>
      <c r="E33" s="7">
        <v>0.04</v>
      </c>
      <c r="F33" s="7">
        <v>9.9700000000000006</v>
      </c>
      <c r="G33" s="7">
        <v>40.56</v>
      </c>
      <c r="H33" s="20">
        <v>376</v>
      </c>
    </row>
    <row r="34" spans="1:8" s="31" customFormat="1" x14ac:dyDescent="0.25">
      <c r="A34" s="9" t="s">
        <v>10</v>
      </c>
      <c r="B34" s="198">
        <v>500</v>
      </c>
      <c r="C34" s="199"/>
      <c r="D34" s="10">
        <f>SUM(D30:D33)</f>
        <v>8.99</v>
      </c>
      <c r="E34" s="10">
        <f>SUM(E30:E33)</f>
        <v>11.85</v>
      </c>
      <c r="F34" s="10">
        <f>SUM(F30:F33)</f>
        <v>56.1</v>
      </c>
      <c r="G34" s="10">
        <f>SUM(G30:G33)</f>
        <v>306.97999999999996</v>
      </c>
      <c r="H34" s="25"/>
    </row>
    <row r="35" spans="1:8" ht="18.75" x14ac:dyDescent="0.25">
      <c r="A35" s="176" t="s">
        <v>38</v>
      </c>
      <c r="B35" s="177"/>
      <c r="C35" s="177"/>
      <c r="D35" s="177"/>
      <c r="E35" s="177"/>
      <c r="F35" s="177"/>
      <c r="G35" s="178"/>
      <c r="H35" s="52"/>
    </row>
    <row r="36" spans="1:8" ht="18.75" x14ac:dyDescent="0.25">
      <c r="A36" s="176" t="s">
        <v>35</v>
      </c>
      <c r="B36" s="177"/>
      <c r="C36" s="178"/>
      <c r="D36" s="4"/>
      <c r="E36" s="4"/>
      <c r="F36" s="4"/>
      <c r="G36" s="4"/>
      <c r="H36" s="52"/>
    </row>
    <row r="37" spans="1:8" ht="24" customHeight="1" x14ac:dyDescent="0.3">
      <c r="A37" s="5" t="s">
        <v>31</v>
      </c>
      <c r="B37" s="195">
        <v>150</v>
      </c>
      <c r="C37" s="195"/>
      <c r="D37" s="7">
        <v>6.2</v>
      </c>
      <c r="E37" s="7">
        <v>9.9</v>
      </c>
      <c r="F37" s="7">
        <v>19.2</v>
      </c>
      <c r="G37" s="7">
        <v>189.4</v>
      </c>
      <c r="H37" s="20">
        <v>334</v>
      </c>
    </row>
    <row r="38" spans="1:8" ht="35.25" customHeight="1" x14ac:dyDescent="0.3">
      <c r="A38" s="5" t="s">
        <v>30</v>
      </c>
      <c r="B38" s="172">
        <v>110</v>
      </c>
      <c r="C38" s="173"/>
      <c r="D38" s="14">
        <v>7.081818181818182</v>
      </c>
      <c r="E38" s="14">
        <v>11.6454545454545</v>
      </c>
      <c r="F38" s="14">
        <v>12.727272727272727</v>
      </c>
      <c r="G38" s="14">
        <v>183.69</v>
      </c>
      <c r="H38" s="20">
        <v>128</v>
      </c>
    </row>
    <row r="39" spans="1:8" ht="21" customHeight="1" x14ac:dyDescent="0.3">
      <c r="A39" s="42" t="s">
        <v>73</v>
      </c>
      <c r="B39" s="181">
        <v>50</v>
      </c>
      <c r="C39" s="182"/>
      <c r="D39" s="7">
        <v>2.42</v>
      </c>
      <c r="E39" s="7">
        <v>2.5099999999999998</v>
      </c>
      <c r="F39" s="7">
        <v>16.03</v>
      </c>
      <c r="G39" s="7">
        <v>37.22</v>
      </c>
      <c r="H39" s="20">
        <v>428</v>
      </c>
    </row>
    <row r="40" spans="1:8" ht="22.5" customHeight="1" x14ac:dyDescent="0.3">
      <c r="A40" s="17" t="s">
        <v>18</v>
      </c>
      <c r="B40" s="181">
        <v>200</v>
      </c>
      <c r="C40" s="182"/>
      <c r="D40" s="7">
        <v>0.26</v>
      </c>
      <c r="E40" s="7">
        <v>0.05</v>
      </c>
      <c r="F40" s="7">
        <v>12.26</v>
      </c>
      <c r="G40" s="7">
        <v>49.72</v>
      </c>
      <c r="H40" s="20">
        <v>377</v>
      </c>
    </row>
    <row r="41" spans="1:8" s="31" customFormat="1" x14ac:dyDescent="0.25">
      <c r="A41" s="9" t="s">
        <v>10</v>
      </c>
      <c r="B41" s="183">
        <v>510</v>
      </c>
      <c r="C41" s="184"/>
      <c r="D41" s="4">
        <f>SUM(D37:D40)</f>
        <v>15.961818181818181</v>
      </c>
      <c r="E41" s="4">
        <f>SUM(E37:E40)</f>
        <v>24.105454545454503</v>
      </c>
      <c r="F41" s="4">
        <f>SUM(F37:F40)</f>
        <v>60.217272727272722</v>
      </c>
      <c r="G41" s="4">
        <f>SUM(G37:G40)</f>
        <v>460.03000000000009</v>
      </c>
      <c r="H41" s="25"/>
    </row>
    <row r="42" spans="1:8" ht="18.75" x14ac:dyDescent="0.25">
      <c r="A42" s="176" t="s">
        <v>39</v>
      </c>
      <c r="B42" s="177"/>
      <c r="C42" s="177"/>
      <c r="D42" s="177"/>
      <c r="E42" s="177"/>
      <c r="F42" s="177"/>
      <c r="G42" s="178"/>
      <c r="H42" s="52"/>
    </row>
    <row r="43" spans="1:8" ht="18.75" x14ac:dyDescent="0.25">
      <c r="A43" s="176" t="s">
        <v>35</v>
      </c>
      <c r="B43" s="177"/>
      <c r="C43" s="178"/>
      <c r="D43" s="4"/>
      <c r="E43" s="4"/>
      <c r="F43" s="4"/>
      <c r="G43" s="4"/>
      <c r="H43" s="52"/>
    </row>
    <row r="44" spans="1:8" ht="18.75" x14ac:dyDescent="0.3">
      <c r="A44" s="12" t="s">
        <v>74</v>
      </c>
      <c r="B44" s="193" t="s">
        <v>57</v>
      </c>
      <c r="C44" s="194"/>
      <c r="D44" s="18">
        <f>122/1000*200</f>
        <v>24.4</v>
      </c>
      <c r="E44" s="18">
        <f>78.4/1000*200</f>
        <v>15.680000000000001</v>
      </c>
      <c r="F44" s="18">
        <f>226.3/1000*200</f>
        <v>45.26</v>
      </c>
      <c r="G44" s="18">
        <f>2095/1000*200</f>
        <v>419.00000000000006</v>
      </c>
      <c r="H44" s="20" t="s">
        <v>63</v>
      </c>
    </row>
    <row r="45" spans="1:8" ht="18.75" x14ac:dyDescent="0.3">
      <c r="A45" s="17" t="s">
        <v>75</v>
      </c>
      <c r="B45" s="191">
        <v>100</v>
      </c>
      <c r="C45" s="192"/>
      <c r="D45" s="7">
        <v>5.81</v>
      </c>
      <c r="E45" s="7">
        <v>8.1</v>
      </c>
      <c r="F45" s="7">
        <v>74.62</v>
      </c>
      <c r="G45" s="7">
        <v>394.64</v>
      </c>
      <c r="H45" s="20" t="s">
        <v>62</v>
      </c>
    </row>
    <row r="46" spans="1:8" ht="18.75" x14ac:dyDescent="0.3">
      <c r="A46" s="42" t="s">
        <v>9</v>
      </c>
      <c r="B46" s="172">
        <v>200</v>
      </c>
      <c r="C46" s="173"/>
      <c r="D46" s="7">
        <v>0.17</v>
      </c>
      <c r="E46" s="7">
        <v>0.04</v>
      </c>
      <c r="F46" s="7">
        <v>9.9700000000000006</v>
      </c>
      <c r="G46" s="7">
        <f>40.92-0.36</f>
        <v>40.56</v>
      </c>
      <c r="H46" s="20">
        <v>376</v>
      </c>
    </row>
    <row r="47" spans="1:8" s="31" customFormat="1" x14ac:dyDescent="0.25">
      <c r="A47" s="9" t="s">
        <v>10</v>
      </c>
      <c r="B47" s="183">
        <v>500</v>
      </c>
      <c r="C47" s="184"/>
      <c r="D47" s="4">
        <f>SUM(D44:D46)</f>
        <v>30.38</v>
      </c>
      <c r="E47" s="4">
        <f>SUM(E44:E46)</f>
        <v>23.82</v>
      </c>
      <c r="F47" s="4">
        <f>SUM(F44:F46)</f>
        <v>129.85</v>
      </c>
      <c r="G47" s="4">
        <f>SUM(G44:G46)</f>
        <v>854.2</v>
      </c>
      <c r="H47" s="25"/>
    </row>
    <row r="48" spans="1:8" ht="18.75" x14ac:dyDescent="0.25">
      <c r="A48" s="176" t="s">
        <v>40</v>
      </c>
      <c r="B48" s="177"/>
      <c r="C48" s="177"/>
      <c r="D48" s="177"/>
      <c r="E48" s="177"/>
      <c r="F48" s="177"/>
      <c r="G48" s="177"/>
      <c r="H48" s="178"/>
    </row>
    <row r="49" spans="1:8" ht="18.75" x14ac:dyDescent="0.25">
      <c r="A49" s="176" t="s">
        <v>35</v>
      </c>
      <c r="B49" s="177"/>
      <c r="C49" s="178"/>
      <c r="D49" s="4"/>
      <c r="E49" s="4"/>
      <c r="F49" s="4"/>
      <c r="G49" s="4"/>
      <c r="H49" s="52"/>
    </row>
    <row r="50" spans="1:8" ht="18.75" x14ac:dyDescent="0.3">
      <c r="A50" s="5" t="s">
        <v>25</v>
      </c>
      <c r="B50" s="170">
        <v>150</v>
      </c>
      <c r="C50" s="171"/>
      <c r="D50" s="18">
        <v>2.8</v>
      </c>
      <c r="E50" s="18">
        <v>7.6</v>
      </c>
      <c r="F50" s="18">
        <v>15.6</v>
      </c>
      <c r="G50" s="18">
        <v>142.80000000000001</v>
      </c>
      <c r="H50" s="20">
        <v>105</v>
      </c>
    </row>
    <row r="51" spans="1:8" ht="37.5" x14ac:dyDescent="0.3">
      <c r="A51" s="5" t="s">
        <v>69</v>
      </c>
      <c r="B51" s="172">
        <v>110</v>
      </c>
      <c r="C51" s="173"/>
      <c r="D51" s="14">
        <v>10.44</v>
      </c>
      <c r="E51" s="14">
        <v>7.0299999999999994</v>
      </c>
      <c r="F51" s="14">
        <v>7.6999999999999993</v>
      </c>
      <c r="G51" s="14">
        <v>135.47</v>
      </c>
      <c r="H51" s="20" t="s">
        <v>70</v>
      </c>
    </row>
    <row r="52" spans="1:8" ht="18.75" x14ac:dyDescent="0.3">
      <c r="A52" s="42" t="s">
        <v>15</v>
      </c>
      <c r="B52" s="181">
        <v>40</v>
      </c>
      <c r="C52" s="182"/>
      <c r="D52" s="7">
        <v>3</v>
      </c>
      <c r="E52" s="7">
        <v>0.29600000000000004</v>
      </c>
      <c r="F52" s="7">
        <v>19.399999999999999</v>
      </c>
      <c r="G52" s="7">
        <v>92.4</v>
      </c>
      <c r="H52" s="20" t="s">
        <v>8</v>
      </c>
    </row>
    <row r="53" spans="1:8" ht="18.75" x14ac:dyDescent="0.3">
      <c r="A53" s="17" t="s">
        <v>18</v>
      </c>
      <c r="B53" s="185" t="s">
        <v>57</v>
      </c>
      <c r="C53" s="186"/>
      <c r="D53" s="7">
        <v>0.26</v>
      </c>
      <c r="E53" s="7">
        <v>0.05</v>
      </c>
      <c r="F53" s="7">
        <v>12.26</v>
      </c>
      <c r="G53" s="7">
        <v>49.72</v>
      </c>
      <c r="H53" s="20">
        <v>377</v>
      </c>
    </row>
    <row r="54" spans="1:8" x14ac:dyDescent="0.25">
      <c r="A54" s="9" t="s">
        <v>10</v>
      </c>
      <c r="B54" s="183">
        <v>500</v>
      </c>
      <c r="C54" s="184"/>
      <c r="D54" s="4">
        <f>SUM(D50:D53)</f>
        <v>16.5</v>
      </c>
      <c r="E54" s="4">
        <f>SUM(E50:E53)</f>
        <v>14.975999999999999</v>
      </c>
      <c r="F54" s="4">
        <f>SUM(F50:F53)</f>
        <v>54.959999999999994</v>
      </c>
      <c r="G54" s="4">
        <f>SUM(G50:G53)</f>
        <v>420.39</v>
      </c>
      <c r="H54" s="25"/>
    </row>
    <row r="55" spans="1:8" ht="18.75" x14ac:dyDescent="0.25">
      <c r="A55" s="176" t="s">
        <v>41</v>
      </c>
      <c r="B55" s="177"/>
      <c r="C55" s="177"/>
      <c r="D55" s="177"/>
      <c r="E55" s="177"/>
      <c r="F55" s="177"/>
      <c r="G55" s="178"/>
      <c r="H55" s="52"/>
    </row>
    <row r="56" spans="1:8" ht="25.5" customHeight="1" x14ac:dyDescent="0.25">
      <c r="A56" s="176" t="s">
        <v>35</v>
      </c>
      <c r="B56" s="177"/>
      <c r="C56" s="178"/>
      <c r="D56" s="4"/>
      <c r="E56" s="4"/>
      <c r="F56" s="4"/>
      <c r="G56" s="4"/>
      <c r="H56" s="52"/>
    </row>
    <row r="57" spans="1:8" ht="20.25" customHeight="1" x14ac:dyDescent="0.3">
      <c r="A57" s="5" t="s">
        <v>31</v>
      </c>
      <c r="B57" s="172">
        <v>150</v>
      </c>
      <c r="C57" s="173"/>
      <c r="D57" s="7">
        <v>6.2</v>
      </c>
      <c r="E57" s="7">
        <v>9.9</v>
      </c>
      <c r="F57" s="7">
        <v>19.2</v>
      </c>
      <c r="G57" s="7">
        <v>189.4</v>
      </c>
      <c r="H57" s="20">
        <v>334</v>
      </c>
    </row>
    <row r="58" spans="1:8" ht="19.5" customHeight="1" x14ac:dyDescent="0.3">
      <c r="A58" s="17" t="s">
        <v>82</v>
      </c>
      <c r="B58" s="179">
        <v>110</v>
      </c>
      <c r="C58" s="180"/>
      <c r="D58" s="36">
        <v>5.2</v>
      </c>
      <c r="E58" s="36">
        <v>5.4</v>
      </c>
      <c r="F58" s="36">
        <v>0</v>
      </c>
      <c r="G58" s="36">
        <v>69.2</v>
      </c>
      <c r="H58" s="20" t="s">
        <v>59</v>
      </c>
    </row>
    <row r="59" spans="1:8" ht="21" customHeight="1" x14ac:dyDescent="0.3">
      <c r="A59" s="42" t="s">
        <v>73</v>
      </c>
      <c r="B59" s="181">
        <v>50</v>
      </c>
      <c r="C59" s="182"/>
      <c r="D59" s="7">
        <v>2.42</v>
      </c>
      <c r="E59" s="7">
        <v>2.5099999999999998</v>
      </c>
      <c r="F59" s="7">
        <v>16.03</v>
      </c>
      <c r="G59" s="7">
        <v>37.22</v>
      </c>
      <c r="H59" s="20">
        <v>428</v>
      </c>
    </row>
    <row r="60" spans="1:8" ht="19.5" customHeight="1" x14ac:dyDescent="0.3">
      <c r="A60" s="42" t="s">
        <v>9</v>
      </c>
      <c r="B60" s="181">
        <v>200</v>
      </c>
      <c r="C60" s="182"/>
      <c r="D60" s="7">
        <v>0.17</v>
      </c>
      <c r="E60" s="7">
        <v>0.04</v>
      </c>
      <c r="F60" s="7">
        <v>9.9700000000000006</v>
      </c>
      <c r="G60" s="7">
        <v>40.56</v>
      </c>
      <c r="H60" s="20">
        <v>376</v>
      </c>
    </row>
    <row r="61" spans="1:8" x14ac:dyDescent="0.25">
      <c r="A61" s="9" t="s">
        <v>10</v>
      </c>
      <c r="B61" s="183">
        <v>510</v>
      </c>
      <c r="C61" s="184"/>
      <c r="D61" s="4">
        <f>SUM(D57:D60)</f>
        <v>13.99</v>
      </c>
      <c r="E61" s="4">
        <f>SUM(E57:E60)</f>
        <v>17.850000000000001</v>
      </c>
      <c r="F61" s="4">
        <f>SUM(F57:F60)</f>
        <v>45.2</v>
      </c>
      <c r="G61" s="4">
        <f>SUM(G57:G60)</f>
        <v>336.38000000000005</v>
      </c>
      <c r="H61" s="25"/>
    </row>
    <row r="62" spans="1:8" ht="21.75" customHeight="1" x14ac:dyDescent="0.25">
      <c r="A62" s="176" t="s">
        <v>42</v>
      </c>
      <c r="B62" s="177"/>
      <c r="C62" s="177"/>
      <c r="D62" s="177"/>
      <c r="E62" s="177"/>
      <c r="F62" s="177"/>
      <c r="G62" s="178"/>
      <c r="H62" s="52"/>
    </row>
    <row r="63" spans="1:8" ht="18.75" x14ac:dyDescent="0.25">
      <c r="A63" s="176" t="s">
        <v>35</v>
      </c>
      <c r="B63" s="177"/>
      <c r="C63" s="178"/>
      <c r="D63" s="4"/>
      <c r="E63" s="4"/>
      <c r="F63" s="4"/>
      <c r="G63" s="4"/>
      <c r="H63" s="52"/>
    </row>
    <row r="64" spans="1:8" ht="18.75" x14ac:dyDescent="0.3">
      <c r="A64" s="43" t="s">
        <v>52</v>
      </c>
      <c r="B64" s="189">
        <v>150</v>
      </c>
      <c r="C64" s="190"/>
      <c r="D64" s="18">
        <v>3.8</v>
      </c>
      <c r="E64" s="18">
        <v>6.6</v>
      </c>
      <c r="F64" s="18">
        <v>30.1</v>
      </c>
      <c r="G64" s="18">
        <v>191.6</v>
      </c>
      <c r="H64" s="20">
        <v>234</v>
      </c>
    </row>
    <row r="65" spans="1:8" ht="18.75" x14ac:dyDescent="0.3">
      <c r="A65" s="43" t="s">
        <v>19</v>
      </c>
      <c r="B65" s="174">
        <v>110</v>
      </c>
      <c r="C65" s="175"/>
      <c r="D65" s="18">
        <v>7.8090909090909086</v>
      </c>
      <c r="E65" s="18">
        <v>7.6999999999999993</v>
      </c>
      <c r="F65" s="18">
        <v>8.0909090909090917</v>
      </c>
      <c r="G65" s="18">
        <v>132.54</v>
      </c>
      <c r="H65" s="20" t="s">
        <v>28</v>
      </c>
    </row>
    <row r="66" spans="1:8" ht="18.75" x14ac:dyDescent="0.3">
      <c r="A66" s="42" t="s">
        <v>15</v>
      </c>
      <c r="B66" s="181">
        <v>40</v>
      </c>
      <c r="C66" s="182"/>
      <c r="D66" s="7">
        <v>3</v>
      </c>
      <c r="E66" s="7">
        <v>0.29600000000000004</v>
      </c>
      <c r="F66" s="7">
        <v>19.399999999999999</v>
      </c>
      <c r="G66" s="7">
        <v>92.4</v>
      </c>
      <c r="H66" s="20" t="s">
        <v>8</v>
      </c>
    </row>
    <row r="67" spans="1:8" ht="18.75" x14ac:dyDescent="0.3">
      <c r="A67" s="17" t="s">
        <v>18</v>
      </c>
      <c r="B67" s="181">
        <v>200</v>
      </c>
      <c r="C67" s="182"/>
      <c r="D67" s="7">
        <v>0.26</v>
      </c>
      <c r="E67" s="7">
        <v>0.05</v>
      </c>
      <c r="F67" s="7">
        <v>12.26</v>
      </c>
      <c r="G67" s="7">
        <v>49.72</v>
      </c>
      <c r="H67" s="20">
        <v>377</v>
      </c>
    </row>
    <row r="68" spans="1:8" x14ac:dyDescent="0.25">
      <c r="A68" s="9" t="s">
        <v>10</v>
      </c>
      <c r="B68" s="183">
        <f>SUM(B64:C67)</f>
        <v>500</v>
      </c>
      <c r="C68" s="184"/>
      <c r="D68" s="4">
        <f>SUM(D64:D67)</f>
        <v>14.869090909090909</v>
      </c>
      <c r="E68" s="4">
        <f>SUM(E64:E67)</f>
        <v>14.645999999999999</v>
      </c>
      <c r="F68" s="4">
        <f>SUM(F64:F67)</f>
        <v>69.850909090909099</v>
      </c>
      <c r="G68" s="4">
        <f>SUM(G64:G67)</f>
        <v>466.26</v>
      </c>
      <c r="H68" s="25"/>
    </row>
    <row r="69" spans="1:8" ht="18.75" x14ac:dyDescent="0.25">
      <c r="A69" s="176" t="s">
        <v>43</v>
      </c>
      <c r="B69" s="177"/>
      <c r="C69" s="177"/>
      <c r="D69" s="177"/>
      <c r="E69" s="177"/>
      <c r="F69" s="177"/>
      <c r="G69" s="177"/>
      <c r="H69" s="178"/>
    </row>
    <row r="70" spans="1:8" ht="18.75" x14ac:dyDescent="0.25">
      <c r="A70" s="51" t="s">
        <v>44</v>
      </c>
      <c r="B70" s="176"/>
      <c r="C70" s="178"/>
      <c r="D70" s="4"/>
      <c r="E70" s="4"/>
      <c r="F70" s="4"/>
      <c r="G70" s="4"/>
      <c r="H70" s="52"/>
    </row>
    <row r="71" spans="1:8" ht="18.75" x14ac:dyDescent="0.3">
      <c r="A71" s="42" t="s">
        <v>12</v>
      </c>
      <c r="B71" s="181">
        <v>110</v>
      </c>
      <c r="C71" s="182"/>
      <c r="D71" s="7">
        <v>8.5</v>
      </c>
      <c r="E71" s="7">
        <v>5.4545454545454497</v>
      </c>
      <c r="F71" s="7">
        <v>9.4545454545454994</v>
      </c>
      <c r="G71" s="7">
        <v>120.54</v>
      </c>
      <c r="H71" s="20" t="s">
        <v>27</v>
      </c>
    </row>
    <row r="72" spans="1:8" ht="18.75" x14ac:dyDescent="0.3">
      <c r="A72" s="42" t="s">
        <v>11</v>
      </c>
      <c r="B72" s="181">
        <v>150</v>
      </c>
      <c r="C72" s="182"/>
      <c r="D72" s="7">
        <v>4.9000000000000004</v>
      </c>
      <c r="E72" s="7">
        <v>9.6</v>
      </c>
      <c r="F72" s="7">
        <v>11.9</v>
      </c>
      <c r="G72" s="7">
        <v>152.9</v>
      </c>
      <c r="H72" s="20">
        <v>171</v>
      </c>
    </row>
    <row r="73" spans="1:8" ht="18.75" x14ac:dyDescent="0.3">
      <c r="A73" s="42" t="s">
        <v>15</v>
      </c>
      <c r="B73" s="181">
        <v>40</v>
      </c>
      <c r="C73" s="182"/>
      <c r="D73" s="7">
        <v>3</v>
      </c>
      <c r="E73" s="7">
        <v>0.29600000000000004</v>
      </c>
      <c r="F73" s="7">
        <v>19.399999999999999</v>
      </c>
      <c r="G73" s="7">
        <v>92.4</v>
      </c>
      <c r="H73" s="20" t="s">
        <v>8</v>
      </c>
    </row>
    <row r="74" spans="1:8" ht="18.75" x14ac:dyDescent="0.3">
      <c r="A74" s="42" t="s">
        <v>9</v>
      </c>
      <c r="B74" s="172">
        <v>200</v>
      </c>
      <c r="C74" s="173"/>
      <c r="D74" s="7">
        <v>0.17</v>
      </c>
      <c r="E74" s="7">
        <v>0.04</v>
      </c>
      <c r="F74" s="7">
        <v>9.9700000000000006</v>
      </c>
      <c r="G74" s="7">
        <v>40.56</v>
      </c>
      <c r="H74" s="20">
        <v>376</v>
      </c>
    </row>
    <row r="75" spans="1:8" x14ac:dyDescent="0.25">
      <c r="A75" s="9" t="s">
        <v>10</v>
      </c>
      <c r="B75" s="187">
        <v>500</v>
      </c>
      <c r="C75" s="188"/>
      <c r="D75" s="4">
        <f>SUM(D71:D74)</f>
        <v>16.57</v>
      </c>
      <c r="E75" s="4">
        <f>SUM(E71:E74)</f>
        <v>15.390545454545448</v>
      </c>
      <c r="F75" s="4">
        <f>SUM(F71:F74)</f>
        <v>50.724545454545499</v>
      </c>
      <c r="G75" s="4">
        <f>SUM(G71:G74)</f>
        <v>406.40000000000003</v>
      </c>
      <c r="H75" s="25"/>
    </row>
    <row r="91" spans="3:8" ht="15" x14ac:dyDescent="0.25">
      <c r="C91" s="29"/>
      <c r="D91" s="29"/>
      <c r="E91" s="29"/>
      <c r="F91" s="29"/>
      <c r="G91" s="29"/>
      <c r="H91" s="29"/>
    </row>
    <row r="92" spans="3:8" ht="15" x14ac:dyDescent="0.25">
      <c r="C92" s="29"/>
      <c r="D92" s="29"/>
      <c r="E92" s="29"/>
      <c r="F92" s="29"/>
      <c r="G92" s="29"/>
      <c r="H92" s="29"/>
    </row>
    <row r="101" spans="3:8" ht="15" x14ac:dyDescent="0.25">
      <c r="C101" s="29"/>
      <c r="D101" s="29"/>
      <c r="E101" s="29"/>
      <c r="F101" s="29"/>
      <c r="G101" s="29"/>
      <c r="H101" s="29"/>
    </row>
  </sheetData>
  <mergeCells count="75">
    <mergeCell ref="A9:G9"/>
    <mergeCell ref="A10:C10"/>
    <mergeCell ref="B11:C11"/>
    <mergeCell ref="B12:C12"/>
    <mergeCell ref="B13:C13"/>
    <mergeCell ref="A2:H2"/>
    <mergeCell ref="A4:A8"/>
    <mergeCell ref="B4:C4"/>
    <mergeCell ref="H4:H8"/>
    <mergeCell ref="B5:C8"/>
    <mergeCell ref="D5:F5"/>
    <mergeCell ref="G5:G8"/>
    <mergeCell ref="D6:D8"/>
    <mergeCell ref="E6:E8"/>
    <mergeCell ref="F6:F8"/>
    <mergeCell ref="A15:G15"/>
    <mergeCell ref="A16:C16"/>
    <mergeCell ref="B17:C17"/>
    <mergeCell ref="B18:C18"/>
    <mergeCell ref="B14:C14"/>
    <mergeCell ref="B26:C26"/>
    <mergeCell ref="A22:G22"/>
    <mergeCell ref="A23:C23"/>
    <mergeCell ref="B24:C24"/>
    <mergeCell ref="B19:C19"/>
    <mergeCell ref="B20:C20"/>
    <mergeCell ref="B21:C21"/>
    <mergeCell ref="A35:G35"/>
    <mergeCell ref="B33:C33"/>
    <mergeCell ref="B34:C34"/>
    <mergeCell ref="A28:G28"/>
    <mergeCell ref="B29:C29"/>
    <mergeCell ref="B30:C30"/>
    <mergeCell ref="B31:C31"/>
    <mergeCell ref="B32:C32"/>
    <mergeCell ref="A36:C36"/>
    <mergeCell ref="B37:C37"/>
    <mergeCell ref="B40:C40"/>
    <mergeCell ref="B39:C39"/>
    <mergeCell ref="B41:C41"/>
    <mergeCell ref="B38:C38"/>
    <mergeCell ref="A49:C49"/>
    <mergeCell ref="A42:G42"/>
    <mergeCell ref="A43:C43"/>
    <mergeCell ref="B46:C46"/>
    <mergeCell ref="B45:C45"/>
    <mergeCell ref="B47:C47"/>
    <mergeCell ref="B44:C44"/>
    <mergeCell ref="A48:H48"/>
    <mergeCell ref="B75:C75"/>
    <mergeCell ref="A69:H69"/>
    <mergeCell ref="B70:C70"/>
    <mergeCell ref="B67:C67"/>
    <mergeCell ref="A62:G62"/>
    <mergeCell ref="A63:C63"/>
    <mergeCell ref="B64:C64"/>
    <mergeCell ref="B66:C66"/>
    <mergeCell ref="B68:C68"/>
    <mergeCell ref="B72:C72"/>
    <mergeCell ref="B71:C71"/>
    <mergeCell ref="B74:C74"/>
    <mergeCell ref="B73:C73"/>
    <mergeCell ref="B50:C50"/>
    <mergeCell ref="B51:C51"/>
    <mergeCell ref="B65:C65"/>
    <mergeCell ref="A56:C56"/>
    <mergeCell ref="B57:C57"/>
    <mergeCell ref="B58:C58"/>
    <mergeCell ref="B59:C59"/>
    <mergeCell ref="B60:C60"/>
    <mergeCell ref="B61:C61"/>
    <mergeCell ref="A55:G55"/>
    <mergeCell ref="B53:C53"/>
    <mergeCell ref="B54:C54"/>
    <mergeCell ref="B52:C52"/>
  </mergeCells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tabSelected="1" topLeftCell="A177" zoomScaleNormal="100" workbookViewId="0">
      <selection activeCell="D125" sqref="D125:G125"/>
    </sheetView>
  </sheetViews>
  <sheetFormatPr defaultRowHeight="15.75" x14ac:dyDescent="0.25"/>
  <cols>
    <col min="1" max="1" width="59.140625" style="29" customWidth="1"/>
    <col min="2" max="2" width="10" style="29" customWidth="1"/>
    <col min="3" max="3" width="9" style="50" customWidth="1"/>
    <col min="4" max="4" width="9.7109375" style="32" customWidth="1"/>
    <col min="5" max="6" width="10.7109375" style="32" customWidth="1"/>
    <col min="7" max="7" width="13" style="32" customWidth="1"/>
    <col min="8" max="8" width="12.140625" style="49" customWidth="1"/>
    <col min="9" max="9" width="14.42578125" style="29" bestFit="1" customWidth="1"/>
    <col min="10" max="78" width="9.140625" style="29"/>
    <col min="79" max="79" width="7.85546875" style="29" customWidth="1"/>
    <col min="80" max="80" width="57.85546875" style="29" customWidth="1"/>
    <col min="81" max="81" width="10.140625" style="29" customWidth="1"/>
    <col min="82" max="82" width="12.28515625" style="29" customWidth="1"/>
    <col min="83" max="85" width="0" style="29" hidden="1" customWidth="1"/>
    <col min="86" max="86" width="9.7109375" style="29" customWidth="1"/>
    <col min="87" max="88" width="10.7109375" style="29" customWidth="1"/>
    <col min="89" max="89" width="11.85546875" style="29" customWidth="1"/>
    <col min="90" max="90" width="0" style="29" hidden="1" customWidth="1"/>
    <col min="91" max="91" width="9.140625" style="29" customWidth="1"/>
    <col min="92" max="92" width="8" style="29" customWidth="1"/>
    <col min="93" max="93" width="7.5703125" style="29" customWidth="1"/>
    <col min="94" max="94" width="9" style="29" customWidth="1"/>
    <col min="95" max="97" width="9.140625" style="29" customWidth="1"/>
    <col min="98" max="103" width="0" style="29" hidden="1" customWidth="1"/>
    <col min="104" max="334" width="9.140625" style="29"/>
    <col min="335" max="335" width="7.85546875" style="29" customWidth="1"/>
    <col min="336" max="336" width="57.85546875" style="29" customWidth="1"/>
    <col min="337" max="337" width="10.140625" style="29" customWidth="1"/>
    <col min="338" max="338" width="12.28515625" style="29" customWidth="1"/>
    <col min="339" max="341" width="0" style="29" hidden="1" customWidth="1"/>
    <col min="342" max="342" width="9.7109375" style="29" customWidth="1"/>
    <col min="343" max="344" width="10.7109375" style="29" customWidth="1"/>
    <col min="345" max="345" width="11.85546875" style="29" customWidth="1"/>
    <col min="346" max="346" width="0" style="29" hidden="1" customWidth="1"/>
    <col min="347" max="347" width="9.140625" style="29" customWidth="1"/>
    <col min="348" max="348" width="8" style="29" customWidth="1"/>
    <col min="349" max="349" width="7.5703125" style="29" customWidth="1"/>
    <col min="350" max="350" width="9" style="29" customWidth="1"/>
    <col min="351" max="353" width="9.140625" style="29" customWidth="1"/>
    <col min="354" max="359" width="0" style="29" hidden="1" customWidth="1"/>
    <col min="360" max="590" width="9.140625" style="29"/>
    <col min="591" max="591" width="7.85546875" style="29" customWidth="1"/>
    <col min="592" max="592" width="57.85546875" style="29" customWidth="1"/>
    <col min="593" max="593" width="10.140625" style="29" customWidth="1"/>
    <col min="594" max="594" width="12.28515625" style="29" customWidth="1"/>
    <col min="595" max="597" width="0" style="29" hidden="1" customWidth="1"/>
    <col min="598" max="598" width="9.7109375" style="29" customWidth="1"/>
    <col min="599" max="600" width="10.7109375" style="29" customWidth="1"/>
    <col min="601" max="601" width="11.85546875" style="29" customWidth="1"/>
    <col min="602" max="602" width="0" style="29" hidden="1" customWidth="1"/>
    <col min="603" max="603" width="9.140625" style="29" customWidth="1"/>
    <col min="604" max="604" width="8" style="29" customWidth="1"/>
    <col min="605" max="605" width="7.5703125" style="29" customWidth="1"/>
    <col min="606" max="606" width="9" style="29" customWidth="1"/>
    <col min="607" max="609" width="9.140625" style="29" customWidth="1"/>
    <col min="610" max="615" width="0" style="29" hidden="1" customWidth="1"/>
    <col min="616" max="846" width="9.140625" style="29"/>
    <col min="847" max="847" width="7.85546875" style="29" customWidth="1"/>
    <col min="848" max="848" width="57.85546875" style="29" customWidth="1"/>
    <col min="849" max="849" width="10.140625" style="29" customWidth="1"/>
    <col min="850" max="850" width="12.28515625" style="29" customWidth="1"/>
    <col min="851" max="853" width="0" style="29" hidden="1" customWidth="1"/>
    <col min="854" max="854" width="9.7109375" style="29" customWidth="1"/>
    <col min="855" max="856" width="10.7109375" style="29" customWidth="1"/>
    <col min="857" max="857" width="11.85546875" style="29" customWidth="1"/>
    <col min="858" max="858" width="0" style="29" hidden="1" customWidth="1"/>
    <col min="859" max="859" width="9.140625" style="29" customWidth="1"/>
    <col min="860" max="860" width="8" style="29" customWidth="1"/>
    <col min="861" max="861" width="7.5703125" style="29" customWidth="1"/>
    <col min="862" max="862" width="9" style="29" customWidth="1"/>
    <col min="863" max="865" width="9.140625" style="29" customWidth="1"/>
    <col min="866" max="871" width="0" style="29" hidden="1" customWidth="1"/>
    <col min="872" max="1102" width="9.140625" style="29"/>
    <col min="1103" max="1103" width="7.85546875" style="29" customWidth="1"/>
    <col min="1104" max="1104" width="57.85546875" style="29" customWidth="1"/>
    <col min="1105" max="1105" width="10.140625" style="29" customWidth="1"/>
    <col min="1106" max="1106" width="12.28515625" style="29" customWidth="1"/>
    <col min="1107" max="1109" width="0" style="29" hidden="1" customWidth="1"/>
    <col min="1110" max="1110" width="9.7109375" style="29" customWidth="1"/>
    <col min="1111" max="1112" width="10.7109375" style="29" customWidth="1"/>
    <col min="1113" max="1113" width="11.85546875" style="29" customWidth="1"/>
    <col min="1114" max="1114" width="0" style="29" hidden="1" customWidth="1"/>
    <col min="1115" max="1115" width="9.140625" style="29" customWidth="1"/>
    <col min="1116" max="1116" width="8" style="29" customWidth="1"/>
    <col min="1117" max="1117" width="7.5703125" style="29" customWidth="1"/>
    <col min="1118" max="1118" width="9" style="29" customWidth="1"/>
    <col min="1119" max="1121" width="9.140625" style="29" customWidth="1"/>
    <col min="1122" max="1127" width="0" style="29" hidden="1" customWidth="1"/>
    <col min="1128" max="1358" width="9.140625" style="29"/>
    <col min="1359" max="1359" width="7.85546875" style="29" customWidth="1"/>
    <col min="1360" max="1360" width="57.85546875" style="29" customWidth="1"/>
    <col min="1361" max="1361" width="10.140625" style="29" customWidth="1"/>
    <col min="1362" max="1362" width="12.28515625" style="29" customWidth="1"/>
    <col min="1363" max="1365" width="0" style="29" hidden="1" customWidth="1"/>
    <col min="1366" max="1366" width="9.7109375" style="29" customWidth="1"/>
    <col min="1367" max="1368" width="10.7109375" style="29" customWidth="1"/>
    <col min="1369" max="1369" width="11.85546875" style="29" customWidth="1"/>
    <col min="1370" max="1370" width="0" style="29" hidden="1" customWidth="1"/>
    <col min="1371" max="1371" width="9.140625" style="29" customWidth="1"/>
    <col min="1372" max="1372" width="8" style="29" customWidth="1"/>
    <col min="1373" max="1373" width="7.5703125" style="29" customWidth="1"/>
    <col min="1374" max="1374" width="9" style="29" customWidth="1"/>
    <col min="1375" max="1377" width="9.140625" style="29" customWidth="1"/>
    <col min="1378" max="1383" width="0" style="29" hidden="1" customWidth="1"/>
    <col min="1384" max="1614" width="9.140625" style="29"/>
    <col min="1615" max="1615" width="7.85546875" style="29" customWidth="1"/>
    <col min="1616" max="1616" width="57.85546875" style="29" customWidth="1"/>
    <col min="1617" max="1617" width="10.140625" style="29" customWidth="1"/>
    <col min="1618" max="1618" width="12.28515625" style="29" customWidth="1"/>
    <col min="1619" max="1621" width="0" style="29" hidden="1" customWidth="1"/>
    <col min="1622" max="1622" width="9.7109375" style="29" customWidth="1"/>
    <col min="1623" max="1624" width="10.7109375" style="29" customWidth="1"/>
    <col min="1625" max="1625" width="11.85546875" style="29" customWidth="1"/>
    <col min="1626" max="1626" width="0" style="29" hidden="1" customWidth="1"/>
    <col min="1627" max="1627" width="9.140625" style="29" customWidth="1"/>
    <col min="1628" max="1628" width="8" style="29" customWidth="1"/>
    <col min="1629" max="1629" width="7.5703125" style="29" customWidth="1"/>
    <col min="1630" max="1630" width="9" style="29" customWidth="1"/>
    <col min="1631" max="1633" width="9.140625" style="29" customWidth="1"/>
    <col min="1634" max="1639" width="0" style="29" hidden="1" customWidth="1"/>
    <col min="1640" max="1870" width="9.140625" style="29"/>
    <col min="1871" max="1871" width="7.85546875" style="29" customWidth="1"/>
    <col min="1872" max="1872" width="57.85546875" style="29" customWidth="1"/>
    <col min="1873" max="1873" width="10.140625" style="29" customWidth="1"/>
    <col min="1874" max="1874" width="12.28515625" style="29" customWidth="1"/>
    <col min="1875" max="1877" width="0" style="29" hidden="1" customWidth="1"/>
    <col min="1878" max="1878" width="9.7109375" style="29" customWidth="1"/>
    <col min="1879" max="1880" width="10.7109375" style="29" customWidth="1"/>
    <col min="1881" max="1881" width="11.85546875" style="29" customWidth="1"/>
    <col min="1882" max="1882" width="0" style="29" hidden="1" customWidth="1"/>
    <col min="1883" max="1883" width="9.140625" style="29" customWidth="1"/>
    <col min="1884" max="1884" width="8" style="29" customWidth="1"/>
    <col min="1885" max="1885" width="7.5703125" style="29" customWidth="1"/>
    <col min="1886" max="1886" width="9" style="29" customWidth="1"/>
    <col min="1887" max="1889" width="9.140625" style="29" customWidth="1"/>
    <col min="1890" max="1895" width="0" style="29" hidden="1" customWidth="1"/>
    <col min="1896" max="2126" width="9.140625" style="29"/>
    <col min="2127" max="2127" width="7.85546875" style="29" customWidth="1"/>
    <col min="2128" max="2128" width="57.85546875" style="29" customWidth="1"/>
    <col min="2129" max="2129" width="10.140625" style="29" customWidth="1"/>
    <col min="2130" max="2130" width="12.28515625" style="29" customWidth="1"/>
    <col min="2131" max="2133" width="0" style="29" hidden="1" customWidth="1"/>
    <col min="2134" max="2134" width="9.7109375" style="29" customWidth="1"/>
    <col min="2135" max="2136" width="10.7109375" style="29" customWidth="1"/>
    <col min="2137" max="2137" width="11.85546875" style="29" customWidth="1"/>
    <col min="2138" max="2138" width="0" style="29" hidden="1" customWidth="1"/>
    <col min="2139" max="2139" width="9.140625" style="29" customWidth="1"/>
    <col min="2140" max="2140" width="8" style="29" customWidth="1"/>
    <col min="2141" max="2141" width="7.5703125" style="29" customWidth="1"/>
    <col min="2142" max="2142" width="9" style="29" customWidth="1"/>
    <col min="2143" max="2145" width="9.140625" style="29" customWidth="1"/>
    <col min="2146" max="2151" width="0" style="29" hidden="1" customWidth="1"/>
    <col min="2152" max="2382" width="9.140625" style="29"/>
    <col min="2383" max="2383" width="7.85546875" style="29" customWidth="1"/>
    <col min="2384" max="2384" width="57.85546875" style="29" customWidth="1"/>
    <col min="2385" max="2385" width="10.140625" style="29" customWidth="1"/>
    <col min="2386" max="2386" width="12.28515625" style="29" customWidth="1"/>
    <col min="2387" max="2389" width="0" style="29" hidden="1" customWidth="1"/>
    <col min="2390" max="2390" width="9.7109375" style="29" customWidth="1"/>
    <col min="2391" max="2392" width="10.7109375" style="29" customWidth="1"/>
    <col min="2393" max="2393" width="11.85546875" style="29" customWidth="1"/>
    <col min="2394" max="2394" width="0" style="29" hidden="1" customWidth="1"/>
    <col min="2395" max="2395" width="9.140625" style="29" customWidth="1"/>
    <col min="2396" max="2396" width="8" style="29" customWidth="1"/>
    <col min="2397" max="2397" width="7.5703125" style="29" customWidth="1"/>
    <col min="2398" max="2398" width="9" style="29" customWidth="1"/>
    <col min="2399" max="2401" width="9.140625" style="29" customWidth="1"/>
    <col min="2402" max="2407" width="0" style="29" hidden="1" customWidth="1"/>
    <col min="2408" max="2638" width="9.140625" style="29"/>
    <col min="2639" max="2639" width="7.85546875" style="29" customWidth="1"/>
    <col min="2640" max="2640" width="57.85546875" style="29" customWidth="1"/>
    <col min="2641" max="2641" width="10.140625" style="29" customWidth="1"/>
    <col min="2642" max="2642" width="12.28515625" style="29" customWidth="1"/>
    <col min="2643" max="2645" width="0" style="29" hidden="1" customWidth="1"/>
    <col min="2646" max="2646" width="9.7109375" style="29" customWidth="1"/>
    <col min="2647" max="2648" width="10.7109375" style="29" customWidth="1"/>
    <col min="2649" max="2649" width="11.85546875" style="29" customWidth="1"/>
    <col min="2650" max="2650" width="0" style="29" hidden="1" customWidth="1"/>
    <col min="2651" max="2651" width="9.140625" style="29" customWidth="1"/>
    <col min="2652" max="2652" width="8" style="29" customWidth="1"/>
    <col min="2653" max="2653" width="7.5703125" style="29" customWidth="1"/>
    <col min="2654" max="2654" width="9" style="29" customWidth="1"/>
    <col min="2655" max="2657" width="9.140625" style="29" customWidth="1"/>
    <col min="2658" max="2663" width="0" style="29" hidden="1" customWidth="1"/>
    <col min="2664" max="2894" width="9.140625" style="29"/>
    <col min="2895" max="2895" width="7.85546875" style="29" customWidth="1"/>
    <col min="2896" max="2896" width="57.85546875" style="29" customWidth="1"/>
    <col min="2897" max="2897" width="10.140625" style="29" customWidth="1"/>
    <col min="2898" max="2898" width="12.28515625" style="29" customWidth="1"/>
    <col min="2899" max="2901" width="0" style="29" hidden="1" customWidth="1"/>
    <col min="2902" max="2902" width="9.7109375" style="29" customWidth="1"/>
    <col min="2903" max="2904" width="10.7109375" style="29" customWidth="1"/>
    <col min="2905" max="2905" width="11.85546875" style="29" customWidth="1"/>
    <col min="2906" max="2906" width="0" style="29" hidden="1" customWidth="1"/>
    <col min="2907" max="2907" width="9.140625" style="29" customWidth="1"/>
    <col min="2908" max="2908" width="8" style="29" customWidth="1"/>
    <col min="2909" max="2909" width="7.5703125" style="29" customWidth="1"/>
    <col min="2910" max="2910" width="9" style="29" customWidth="1"/>
    <col min="2911" max="2913" width="9.140625" style="29" customWidth="1"/>
    <col min="2914" max="2919" width="0" style="29" hidden="1" customWidth="1"/>
    <col min="2920" max="3150" width="9.140625" style="29"/>
    <col min="3151" max="3151" width="7.85546875" style="29" customWidth="1"/>
    <col min="3152" max="3152" width="57.85546875" style="29" customWidth="1"/>
    <col min="3153" max="3153" width="10.140625" style="29" customWidth="1"/>
    <col min="3154" max="3154" width="12.28515625" style="29" customWidth="1"/>
    <col min="3155" max="3157" width="0" style="29" hidden="1" customWidth="1"/>
    <col min="3158" max="3158" width="9.7109375" style="29" customWidth="1"/>
    <col min="3159" max="3160" width="10.7109375" style="29" customWidth="1"/>
    <col min="3161" max="3161" width="11.85546875" style="29" customWidth="1"/>
    <col min="3162" max="3162" width="0" style="29" hidden="1" customWidth="1"/>
    <col min="3163" max="3163" width="9.140625" style="29" customWidth="1"/>
    <col min="3164" max="3164" width="8" style="29" customWidth="1"/>
    <col min="3165" max="3165" width="7.5703125" style="29" customWidth="1"/>
    <col min="3166" max="3166" width="9" style="29" customWidth="1"/>
    <col min="3167" max="3169" width="9.140625" style="29" customWidth="1"/>
    <col min="3170" max="3175" width="0" style="29" hidden="1" customWidth="1"/>
    <col min="3176" max="3406" width="9.140625" style="29"/>
    <col min="3407" max="3407" width="7.85546875" style="29" customWidth="1"/>
    <col min="3408" max="3408" width="57.85546875" style="29" customWidth="1"/>
    <col min="3409" max="3409" width="10.140625" style="29" customWidth="1"/>
    <col min="3410" max="3410" width="12.28515625" style="29" customWidth="1"/>
    <col min="3411" max="3413" width="0" style="29" hidden="1" customWidth="1"/>
    <col min="3414" max="3414" width="9.7109375" style="29" customWidth="1"/>
    <col min="3415" max="3416" width="10.7109375" style="29" customWidth="1"/>
    <col min="3417" max="3417" width="11.85546875" style="29" customWidth="1"/>
    <col min="3418" max="3418" width="0" style="29" hidden="1" customWidth="1"/>
    <col min="3419" max="3419" width="9.140625" style="29" customWidth="1"/>
    <col min="3420" max="3420" width="8" style="29" customWidth="1"/>
    <col min="3421" max="3421" width="7.5703125" style="29" customWidth="1"/>
    <col min="3422" max="3422" width="9" style="29" customWidth="1"/>
    <col min="3423" max="3425" width="9.140625" style="29" customWidth="1"/>
    <col min="3426" max="3431" width="0" style="29" hidden="1" customWidth="1"/>
    <col min="3432" max="3662" width="9.140625" style="29"/>
    <col min="3663" max="3663" width="7.85546875" style="29" customWidth="1"/>
    <col min="3664" max="3664" width="57.85546875" style="29" customWidth="1"/>
    <col min="3665" max="3665" width="10.140625" style="29" customWidth="1"/>
    <col min="3666" max="3666" width="12.28515625" style="29" customWidth="1"/>
    <col min="3667" max="3669" width="0" style="29" hidden="1" customWidth="1"/>
    <col min="3670" max="3670" width="9.7109375" style="29" customWidth="1"/>
    <col min="3671" max="3672" width="10.7109375" style="29" customWidth="1"/>
    <col min="3673" max="3673" width="11.85546875" style="29" customWidth="1"/>
    <col min="3674" max="3674" width="0" style="29" hidden="1" customWidth="1"/>
    <col min="3675" max="3675" width="9.140625" style="29" customWidth="1"/>
    <col min="3676" max="3676" width="8" style="29" customWidth="1"/>
    <col min="3677" max="3677" width="7.5703125" style="29" customWidth="1"/>
    <col min="3678" max="3678" width="9" style="29" customWidth="1"/>
    <col min="3679" max="3681" width="9.140625" style="29" customWidth="1"/>
    <col min="3682" max="3687" width="0" style="29" hidden="1" customWidth="1"/>
    <col min="3688" max="3918" width="9.140625" style="29"/>
    <col min="3919" max="3919" width="7.85546875" style="29" customWidth="1"/>
    <col min="3920" max="3920" width="57.85546875" style="29" customWidth="1"/>
    <col min="3921" max="3921" width="10.140625" style="29" customWidth="1"/>
    <col min="3922" max="3922" width="12.28515625" style="29" customWidth="1"/>
    <col min="3923" max="3925" width="0" style="29" hidden="1" customWidth="1"/>
    <col min="3926" max="3926" width="9.7109375" style="29" customWidth="1"/>
    <col min="3927" max="3928" width="10.7109375" style="29" customWidth="1"/>
    <col min="3929" max="3929" width="11.85546875" style="29" customWidth="1"/>
    <col min="3930" max="3930" width="0" style="29" hidden="1" customWidth="1"/>
    <col min="3931" max="3931" width="9.140625" style="29" customWidth="1"/>
    <col min="3932" max="3932" width="8" style="29" customWidth="1"/>
    <col min="3933" max="3933" width="7.5703125" style="29" customWidth="1"/>
    <col min="3934" max="3934" width="9" style="29" customWidth="1"/>
    <col min="3935" max="3937" width="9.140625" style="29" customWidth="1"/>
    <col min="3938" max="3943" width="0" style="29" hidden="1" customWidth="1"/>
    <col min="3944" max="4174" width="9.140625" style="29"/>
    <col min="4175" max="4175" width="7.85546875" style="29" customWidth="1"/>
    <col min="4176" max="4176" width="57.85546875" style="29" customWidth="1"/>
    <col min="4177" max="4177" width="10.140625" style="29" customWidth="1"/>
    <col min="4178" max="4178" width="12.28515625" style="29" customWidth="1"/>
    <col min="4179" max="4181" width="0" style="29" hidden="1" customWidth="1"/>
    <col min="4182" max="4182" width="9.7109375" style="29" customWidth="1"/>
    <col min="4183" max="4184" width="10.7109375" style="29" customWidth="1"/>
    <col min="4185" max="4185" width="11.85546875" style="29" customWidth="1"/>
    <col min="4186" max="4186" width="0" style="29" hidden="1" customWidth="1"/>
    <col min="4187" max="4187" width="9.140625" style="29" customWidth="1"/>
    <col min="4188" max="4188" width="8" style="29" customWidth="1"/>
    <col min="4189" max="4189" width="7.5703125" style="29" customWidth="1"/>
    <col min="4190" max="4190" width="9" style="29" customWidth="1"/>
    <col min="4191" max="4193" width="9.140625" style="29" customWidth="1"/>
    <col min="4194" max="4199" width="0" style="29" hidden="1" customWidth="1"/>
    <col min="4200" max="4430" width="9.140625" style="29"/>
    <col min="4431" max="4431" width="7.85546875" style="29" customWidth="1"/>
    <col min="4432" max="4432" width="57.85546875" style="29" customWidth="1"/>
    <col min="4433" max="4433" width="10.140625" style="29" customWidth="1"/>
    <col min="4434" max="4434" width="12.28515625" style="29" customWidth="1"/>
    <col min="4435" max="4437" width="0" style="29" hidden="1" customWidth="1"/>
    <col min="4438" max="4438" width="9.7109375" style="29" customWidth="1"/>
    <col min="4439" max="4440" width="10.7109375" style="29" customWidth="1"/>
    <col min="4441" max="4441" width="11.85546875" style="29" customWidth="1"/>
    <col min="4442" max="4442" width="0" style="29" hidden="1" customWidth="1"/>
    <col min="4443" max="4443" width="9.140625" style="29" customWidth="1"/>
    <col min="4444" max="4444" width="8" style="29" customWidth="1"/>
    <col min="4445" max="4445" width="7.5703125" style="29" customWidth="1"/>
    <col min="4446" max="4446" width="9" style="29" customWidth="1"/>
    <col min="4447" max="4449" width="9.140625" style="29" customWidth="1"/>
    <col min="4450" max="4455" width="0" style="29" hidden="1" customWidth="1"/>
    <col min="4456" max="4686" width="9.140625" style="29"/>
    <col min="4687" max="4687" width="7.85546875" style="29" customWidth="1"/>
    <col min="4688" max="4688" width="57.85546875" style="29" customWidth="1"/>
    <col min="4689" max="4689" width="10.140625" style="29" customWidth="1"/>
    <col min="4690" max="4690" width="12.28515625" style="29" customWidth="1"/>
    <col min="4691" max="4693" width="0" style="29" hidden="1" customWidth="1"/>
    <col min="4694" max="4694" width="9.7109375" style="29" customWidth="1"/>
    <col min="4695" max="4696" width="10.7109375" style="29" customWidth="1"/>
    <col min="4697" max="4697" width="11.85546875" style="29" customWidth="1"/>
    <col min="4698" max="4698" width="0" style="29" hidden="1" customWidth="1"/>
    <col min="4699" max="4699" width="9.140625" style="29" customWidth="1"/>
    <col min="4700" max="4700" width="8" style="29" customWidth="1"/>
    <col min="4701" max="4701" width="7.5703125" style="29" customWidth="1"/>
    <col min="4702" max="4702" width="9" style="29" customWidth="1"/>
    <col min="4703" max="4705" width="9.140625" style="29" customWidth="1"/>
    <col min="4706" max="4711" width="0" style="29" hidden="1" customWidth="1"/>
    <col min="4712" max="4942" width="9.140625" style="29"/>
    <col min="4943" max="4943" width="7.85546875" style="29" customWidth="1"/>
    <col min="4944" max="4944" width="57.85546875" style="29" customWidth="1"/>
    <col min="4945" max="4945" width="10.140625" style="29" customWidth="1"/>
    <col min="4946" max="4946" width="12.28515625" style="29" customWidth="1"/>
    <col min="4947" max="4949" width="0" style="29" hidden="1" customWidth="1"/>
    <col min="4950" max="4950" width="9.7109375" style="29" customWidth="1"/>
    <col min="4951" max="4952" width="10.7109375" style="29" customWidth="1"/>
    <col min="4953" max="4953" width="11.85546875" style="29" customWidth="1"/>
    <col min="4954" max="4954" width="0" style="29" hidden="1" customWidth="1"/>
    <col min="4955" max="4955" width="9.140625" style="29" customWidth="1"/>
    <col min="4956" max="4956" width="8" style="29" customWidth="1"/>
    <col min="4957" max="4957" width="7.5703125" style="29" customWidth="1"/>
    <col min="4958" max="4958" width="9" style="29" customWidth="1"/>
    <col min="4959" max="4961" width="9.140625" style="29" customWidth="1"/>
    <col min="4962" max="4967" width="0" style="29" hidden="1" customWidth="1"/>
    <col min="4968" max="5198" width="9.140625" style="29"/>
    <col min="5199" max="5199" width="7.85546875" style="29" customWidth="1"/>
    <col min="5200" max="5200" width="57.85546875" style="29" customWidth="1"/>
    <col min="5201" max="5201" width="10.140625" style="29" customWidth="1"/>
    <col min="5202" max="5202" width="12.28515625" style="29" customWidth="1"/>
    <col min="5203" max="5205" width="0" style="29" hidden="1" customWidth="1"/>
    <col min="5206" max="5206" width="9.7109375" style="29" customWidth="1"/>
    <col min="5207" max="5208" width="10.7109375" style="29" customWidth="1"/>
    <col min="5209" max="5209" width="11.85546875" style="29" customWidth="1"/>
    <col min="5210" max="5210" width="0" style="29" hidden="1" customWidth="1"/>
    <col min="5211" max="5211" width="9.140625" style="29" customWidth="1"/>
    <col min="5212" max="5212" width="8" style="29" customWidth="1"/>
    <col min="5213" max="5213" width="7.5703125" style="29" customWidth="1"/>
    <col min="5214" max="5214" width="9" style="29" customWidth="1"/>
    <col min="5215" max="5217" width="9.140625" style="29" customWidth="1"/>
    <col min="5218" max="5223" width="0" style="29" hidden="1" customWidth="1"/>
    <col min="5224" max="5454" width="9.140625" style="29"/>
    <col min="5455" max="5455" width="7.85546875" style="29" customWidth="1"/>
    <col min="5456" max="5456" width="57.85546875" style="29" customWidth="1"/>
    <col min="5457" max="5457" width="10.140625" style="29" customWidth="1"/>
    <col min="5458" max="5458" width="12.28515625" style="29" customWidth="1"/>
    <col min="5459" max="5461" width="0" style="29" hidden="1" customWidth="1"/>
    <col min="5462" max="5462" width="9.7109375" style="29" customWidth="1"/>
    <col min="5463" max="5464" width="10.7109375" style="29" customWidth="1"/>
    <col min="5465" max="5465" width="11.85546875" style="29" customWidth="1"/>
    <col min="5466" max="5466" width="0" style="29" hidden="1" customWidth="1"/>
    <col min="5467" max="5467" width="9.140625" style="29" customWidth="1"/>
    <col min="5468" max="5468" width="8" style="29" customWidth="1"/>
    <col min="5469" max="5469" width="7.5703125" style="29" customWidth="1"/>
    <col min="5470" max="5470" width="9" style="29" customWidth="1"/>
    <col min="5471" max="5473" width="9.140625" style="29" customWidth="1"/>
    <col min="5474" max="5479" width="0" style="29" hidden="1" customWidth="1"/>
    <col min="5480" max="5710" width="9.140625" style="29"/>
    <col min="5711" max="5711" width="7.85546875" style="29" customWidth="1"/>
    <col min="5712" max="5712" width="57.85546875" style="29" customWidth="1"/>
    <col min="5713" max="5713" width="10.140625" style="29" customWidth="1"/>
    <col min="5714" max="5714" width="12.28515625" style="29" customWidth="1"/>
    <col min="5715" max="5717" width="0" style="29" hidden="1" customWidth="1"/>
    <col min="5718" max="5718" width="9.7109375" style="29" customWidth="1"/>
    <col min="5719" max="5720" width="10.7109375" style="29" customWidth="1"/>
    <col min="5721" max="5721" width="11.85546875" style="29" customWidth="1"/>
    <col min="5722" max="5722" width="0" style="29" hidden="1" customWidth="1"/>
    <col min="5723" max="5723" width="9.140625" style="29" customWidth="1"/>
    <col min="5724" max="5724" width="8" style="29" customWidth="1"/>
    <col min="5725" max="5725" width="7.5703125" style="29" customWidth="1"/>
    <col min="5726" max="5726" width="9" style="29" customWidth="1"/>
    <col min="5727" max="5729" width="9.140625" style="29" customWidth="1"/>
    <col min="5730" max="5735" width="0" style="29" hidden="1" customWidth="1"/>
    <col min="5736" max="5966" width="9.140625" style="29"/>
    <col min="5967" max="5967" width="7.85546875" style="29" customWidth="1"/>
    <col min="5968" max="5968" width="57.85546875" style="29" customWidth="1"/>
    <col min="5969" max="5969" width="10.140625" style="29" customWidth="1"/>
    <col min="5970" max="5970" width="12.28515625" style="29" customWidth="1"/>
    <col min="5971" max="5973" width="0" style="29" hidden="1" customWidth="1"/>
    <col min="5974" max="5974" width="9.7109375" style="29" customWidth="1"/>
    <col min="5975" max="5976" width="10.7109375" style="29" customWidth="1"/>
    <col min="5977" max="5977" width="11.85546875" style="29" customWidth="1"/>
    <col min="5978" max="5978" width="0" style="29" hidden="1" customWidth="1"/>
    <col min="5979" max="5979" width="9.140625" style="29" customWidth="1"/>
    <col min="5980" max="5980" width="8" style="29" customWidth="1"/>
    <col min="5981" max="5981" width="7.5703125" style="29" customWidth="1"/>
    <col min="5982" max="5982" width="9" style="29" customWidth="1"/>
    <col min="5983" max="5985" width="9.140625" style="29" customWidth="1"/>
    <col min="5986" max="5991" width="0" style="29" hidden="1" customWidth="1"/>
    <col min="5992" max="6222" width="9.140625" style="29"/>
    <col min="6223" max="6223" width="7.85546875" style="29" customWidth="1"/>
    <col min="6224" max="6224" width="57.85546875" style="29" customWidth="1"/>
    <col min="6225" max="6225" width="10.140625" style="29" customWidth="1"/>
    <col min="6226" max="6226" width="12.28515625" style="29" customWidth="1"/>
    <col min="6227" max="6229" width="0" style="29" hidden="1" customWidth="1"/>
    <col min="6230" max="6230" width="9.7109375" style="29" customWidth="1"/>
    <col min="6231" max="6232" width="10.7109375" style="29" customWidth="1"/>
    <col min="6233" max="6233" width="11.85546875" style="29" customWidth="1"/>
    <col min="6234" max="6234" width="0" style="29" hidden="1" customWidth="1"/>
    <col min="6235" max="6235" width="9.140625" style="29" customWidth="1"/>
    <col min="6236" max="6236" width="8" style="29" customWidth="1"/>
    <col min="6237" max="6237" width="7.5703125" style="29" customWidth="1"/>
    <col min="6238" max="6238" width="9" style="29" customWidth="1"/>
    <col min="6239" max="6241" width="9.140625" style="29" customWidth="1"/>
    <col min="6242" max="6247" width="0" style="29" hidden="1" customWidth="1"/>
    <col min="6248" max="6478" width="9.140625" style="29"/>
    <col min="6479" max="6479" width="7.85546875" style="29" customWidth="1"/>
    <col min="6480" max="6480" width="57.85546875" style="29" customWidth="1"/>
    <col min="6481" max="6481" width="10.140625" style="29" customWidth="1"/>
    <col min="6482" max="6482" width="12.28515625" style="29" customWidth="1"/>
    <col min="6483" max="6485" width="0" style="29" hidden="1" customWidth="1"/>
    <col min="6486" max="6486" width="9.7109375" style="29" customWidth="1"/>
    <col min="6487" max="6488" width="10.7109375" style="29" customWidth="1"/>
    <col min="6489" max="6489" width="11.85546875" style="29" customWidth="1"/>
    <col min="6490" max="6490" width="0" style="29" hidden="1" customWidth="1"/>
    <col min="6491" max="6491" width="9.140625" style="29" customWidth="1"/>
    <col min="6492" max="6492" width="8" style="29" customWidth="1"/>
    <col min="6493" max="6493" width="7.5703125" style="29" customWidth="1"/>
    <col min="6494" max="6494" width="9" style="29" customWidth="1"/>
    <col min="6495" max="6497" width="9.140625" style="29" customWidth="1"/>
    <col min="6498" max="6503" width="0" style="29" hidden="1" customWidth="1"/>
    <col min="6504" max="6734" width="9.140625" style="29"/>
    <col min="6735" max="6735" width="7.85546875" style="29" customWidth="1"/>
    <col min="6736" max="6736" width="57.85546875" style="29" customWidth="1"/>
    <col min="6737" max="6737" width="10.140625" style="29" customWidth="1"/>
    <col min="6738" max="6738" width="12.28515625" style="29" customWidth="1"/>
    <col min="6739" max="6741" width="0" style="29" hidden="1" customWidth="1"/>
    <col min="6742" max="6742" width="9.7109375" style="29" customWidth="1"/>
    <col min="6743" max="6744" width="10.7109375" style="29" customWidth="1"/>
    <col min="6745" max="6745" width="11.85546875" style="29" customWidth="1"/>
    <col min="6746" max="6746" width="0" style="29" hidden="1" customWidth="1"/>
    <col min="6747" max="6747" width="9.140625" style="29" customWidth="1"/>
    <col min="6748" max="6748" width="8" style="29" customWidth="1"/>
    <col min="6749" max="6749" width="7.5703125" style="29" customWidth="1"/>
    <col min="6750" max="6750" width="9" style="29" customWidth="1"/>
    <col min="6751" max="6753" width="9.140625" style="29" customWidth="1"/>
    <col min="6754" max="6759" width="0" style="29" hidden="1" customWidth="1"/>
    <col min="6760" max="6990" width="9.140625" style="29"/>
    <col min="6991" max="6991" width="7.85546875" style="29" customWidth="1"/>
    <col min="6992" max="6992" width="57.85546875" style="29" customWidth="1"/>
    <col min="6993" max="6993" width="10.140625" style="29" customWidth="1"/>
    <col min="6994" max="6994" width="12.28515625" style="29" customWidth="1"/>
    <col min="6995" max="6997" width="0" style="29" hidden="1" customWidth="1"/>
    <col min="6998" max="6998" width="9.7109375" style="29" customWidth="1"/>
    <col min="6999" max="7000" width="10.7109375" style="29" customWidth="1"/>
    <col min="7001" max="7001" width="11.85546875" style="29" customWidth="1"/>
    <col min="7002" max="7002" width="0" style="29" hidden="1" customWidth="1"/>
    <col min="7003" max="7003" width="9.140625" style="29" customWidth="1"/>
    <col min="7004" max="7004" width="8" style="29" customWidth="1"/>
    <col min="7005" max="7005" width="7.5703125" style="29" customWidth="1"/>
    <col min="7006" max="7006" width="9" style="29" customWidth="1"/>
    <col min="7007" max="7009" width="9.140625" style="29" customWidth="1"/>
    <col min="7010" max="7015" width="0" style="29" hidden="1" customWidth="1"/>
    <col min="7016" max="7246" width="9.140625" style="29"/>
    <col min="7247" max="7247" width="7.85546875" style="29" customWidth="1"/>
    <col min="7248" max="7248" width="57.85546875" style="29" customWidth="1"/>
    <col min="7249" max="7249" width="10.140625" style="29" customWidth="1"/>
    <col min="7250" max="7250" width="12.28515625" style="29" customWidth="1"/>
    <col min="7251" max="7253" width="0" style="29" hidden="1" customWidth="1"/>
    <col min="7254" max="7254" width="9.7109375" style="29" customWidth="1"/>
    <col min="7255" max="7256" width="10.7109375" style="29" customWidth="1"/>
    <col min="7257" max="7257" width="11.85546875" style="29" customWidth="1"/>
    <col min="7258" max="7258" width="0" style="29" hidden="1" customWidth="1"/>
    <col min="7259" max="7259" width="9.140625" style="29" customWidth="1"/>
    <col min="7260" max="7260" width="8" style="29" customWidth="1"/>
    <col min="7261" max="7261" width="7.5703125" style="29" customWidth="1"/>
    <col min="7262" max="7262" width="9" style="29" customWidth="1"/>
    <col min="7263" max="7265" width="9.140625" style="29" customWidth="1"/>
    <col min="7266" max="7271" width="0" style="29" hidden="1" customWidth="1"/>
    <col min="7272" max="7502" width="9.140625" style="29"/>
    <col min="7503" max="7503" width="7.85546875" style="29" customWidth="1"/>
    <col min="7504" max="7504" width="57.85546875" style="29" customWidth="1"/>
    <col min="7505" max="7505" width="10.140625" style="29" customWidth="1"/>
    <col min="7506" max="7506" width="12.28515625" style="29" customWidth="1"/>
    <col min="7507" max="7509" width="0" style="29" hidden="1" customWidth="1"/>
    <col min="7510" max="7510" width="9.7109375" style="29" customWidth="1"/>
    <col min="7511" max="7512" width="10.7109375" style="29" customWidth="1"/>
    <col min="7513" max="7513" width="11.85546875" style="29" customWidth="1"/>
    <col min="7514" max="7514" width="0" style="29" hidden="1" customWidth="1"/>
    <col min="7515" max="7515" width="9.140625" style="29" customWidth="1"/>
    <col min="7516" max="7516" width="8" style="29" customWidth="1"/>
    <col min="7517" max="7517" width="7.5703125" style="29" customWidth="1"/>
    <col min="7518" max="7518" width="9" style="29" customWidth="1"/>
    <col min="7519" max="7521" width="9.140625" style="29" customWidth="1"/>
    <col min="7522" max="7527" width="0" style="29" hidden="1" customWidth="1"/>
    <col min="7528" max="7758" width="9.140625" style="29"/>
    <col min="7759" max="7759" width="7.85546875" style="29" customWidth="1"/>
    <col min="7760" max="7760" width="57.85546875" style="29" customWidth="1"/>
    <col min="7761" max="7761" width="10.140625" style="29" customWidth="1"/>
    <col min="7762" max="7762" width="12.28515625" style="29" customWidth="1"/>
    <col min="7763" max="7765" width="0" style="29" hidden="1" customWidth="1"/>
    <col min="7766" max="7766" width="9.7109375" style="29" customWidth="1"/>
    <col min="7767" max="7768" width="10.7109375" style="29" customWidth="1"/>
    <col min="7769" max="7769" width="11.85546875" style="29" customWidth="1"/>
    <col min="7770" max="7770" width="0" style="29" hidden="1" customWidth="1"/>
    <col min="7771" max="7771" width="9.140625" style="29" customWidth="1"/>
    <col min="7772" max="7772" width="8" style="29" customWidth="1"/>
    <col min="7773" max="7773" width="7.5703125" style="29" customWidth="1"/>
    <col min="7774" max="7774" width="9" style="29" customWidth="1"/>
    <col min="7775" max="7777" width="9.140625" style="29" customWidth="1"/>
    <col min="7778" max="7783" width="0" style="29" hidden="1" customWidth="1"/>
    <col min="7784" max="8014" width="9.140625" style="29"/>
    <col min="8015" max="8015" width="7.85546875" style="29" customWidth="1"/>
    <col min="8016" max="8016" width="57.85546875" style="29" customWidth="1"/>
    <col min="8017" max="8017" width="10.140625" style="29" customWidth="1"/>
    <col min="8018" max="8018" width="12.28515625" style="29" customWidth="1"/>
    <col min="8019" max="8021" width="0" style="29" hidden="1" customWidth="1"/>
    <col min="8022" max="8022" width="9.7109375" style="29" customWidth="1"/>
    <col min="8023" max="8024" width="10.7109375" style="29" customWidth="1"/>
    <col min="8025" max="8025" width="11.85546875" style="29" customWidth="1"/>
    <col min="8026" max="8026" width="0" style="29" hidden="1" customWidth="1"/>
    <col min="8027" max="8027" width="9.140625" style="29" customWidth="1"/>
    <col min="8028" max="8028" width="8" style="29" customWidth="1"/>
    <col min="8029" max="8029" width="7.5703125" style="29" customWidth="1"/>
    <col min="8030" max="8030" width="9" style="29" customWidth="1"/>
    <col min="8031" max="8033" width="9.140625" style="29" customWidth="1"/>
    <col min="8034" max="8039" width="0" style="29" hidden="1" customWidth="1"/>
    <col min="8040" max="8270" width="9.140625" style="29"/>
    <col min="8271" max="8271" width="7.85546875" style="29" customWidth="1"/>
    <col min="8272" max="8272" width="57.85546875" style="29" customWidth="1"/>
    <col min="8273" max="8273" width="10.140625" style="29" customWidth="1"/>
    <col min="8274" max="8274" width="12.28515625" style="29" customWidth="1"/>
    <col min="8275" max="8277" width="0" style="29" hidden="1" customWidth="1"/>
    <col min="8278" max="8278" width="9.7109375" style="29" customWidth="1"/>
    <col min="8279" max="8280" width="10.7109375" style="29" customWidth="1"/>
    <col min="8281" max="8281" width="11.85546875" style="29" customWidth="1"/>
    <col min="8282" max="8282" width="0" style="29" hidden="1" customWidth="1"/>
    <col min="8283" max="8283" width="9.140625" style="29" customWidth="1"/>
    <col min="8284" max="8284" width="8" style="29" customWidth="1"/>
    <col min="8285" max="8285" width="7.5703125" style="29" customWidth="1"/>
    <col min="8286" max="8286" width="9" style="29" customWidth="1"/>
    <col min="8287" max="8289" width="9.140625" style="29" customWidth="1"/>
    <col min="8290" max="8295" width="0" style="29" hidden="1" customWidth="1"/>
    <col min="8296" max="8526" width="9.140625" style="29"/>
    <col min="8527" max="8527" width="7.85546875" style="29" customWidth="1"/>
    <col min="8528" max="8528" width="57.85546875" style="29" customWidth="1"/>
    <col min="8529" max="8529" width="10.140625" style="29" customWidth="1"/>
    <col min="8530" max="8530" width="12.28515625" style="29" customWidth="1"/>
    <col min="8531" max="8533" width="0" style="29" hidden="1" customWidth="1"/>
    <col min="8534" max="8534" width="9.7109375" style="29" customWidth="1"/>
    <col min="8535" max="8536" width="10.7109375" style="29" customWidth="1"/>
    <col min="8537" max="8537" width="11.85546875" style="29" customWidth="1"/>
    <col min="8538" max="8538" width="0" style="29" hidden="1" customWidth="1"/>
    <col min="8539" max="8539" width="9.140625" style="29" customWidth="1"/>
    <col min="8540" max="8540" width="8" style="29" customWidth="1"/>
    <col min="8541" max="8541" width="7.5703125" style="29" customWidth="1"/>
    <col min="8542" max="8542" width="9" style="29" customWidth="1"/>
    <col min="8543" max="8545" width="9.140625" style="29" customWidth="1"/>
    <col min="8546" max="8551" width="0" style="29" hidden="1" customWidth="1"/>
    <col min="8552" max="8782" width="9.140625" style="29"/>
    <col min="8783" max="8783" width="7.85546875" style="29" customWidth="1"/>
    <col min="8784" max="8784" width="57.85546875" style="29" customWidth="1"/>
    <col min="8785" max="8785" width="10.140625" style="29" customWidth="1"/>
    <col min="8786" max="8786" width="12.28515625" style="29" customWidth="1"/>
    <col min="8787" max="8789" width="0" style="29" hidden="1" customWidth="1"/>
    <col min="8790" max="8790" width="9.7109375" style="29" customWidth="1"/>
    <col min="8791" max="8792" width="10.7109375" style="29" customWidth="1"/>
    <col min="8793" max="8793" width="11.85546875" style="29" customWidth="1"/>
    <col min="8794" max="8794" width="0" style="29" hidden="1" customWidth="1"/>
    <col min="8795" max="8795" width="9.140625" style="29" customWidth="1"/>
    <col min="8796" max="8796" width="8" style="29" customWidth="1"/>
    <col min="8797" max="8797" width="7.5703125" style="29" customWidth="1"/>
    <col min="8798" max="8798" width="9" style="29" customWidth="1"/>
    <col min="8799" max="8801" width="9.140625" style="29" customWidth="1"/>
    <col min="8802" max="8807" width="0" style="29" hidden="1" customWidth="1"/>
    <col min="8808" max="9038" width="9.140625" style="29"/>
    <col min="9039" max="9039" width="7.85546875" style="29" customWidth="1"/>
    <col min="9040" max="9040" width="57.85546875" style="29" customWidth="1"/>
    <col min="9041" max="9041" width="10.140625" style="29" customWidth="1"/>
    <col min="9042" max="9042" width="12.28515625" style="29" customWidth="1"/>
    <col min="9043" max="9045" width="0" style="29" hidden="1" customWidth="1"/>
    <col min="9046" max="9046" width="9.7109375" style="29" customWidth="1"/>
    <col min="9047" max="9048" width="10.7109375" style="29" customWidth="1"/>
    <col min="9049" max="9049" width="11.85546875" style="29" customWidth="1"/>
    <col min="9050" max="9050" width="0" style="29" hidden="1" customWidth="1"/>
    <col min="9051" max="9051" width="9.140625" style="29" customWidth="1"/>
    <col min="9052" max="9052" width="8" style="29" customWidth="1"/>
    <col min="9053" max="9053" width="7.5703125" style="29" customWidth="1"/>
    <col min="9054" max="9054" width="9" style="29" customWidth="1"/>
    <col min="9055" max="9057" width="9.140625" style="29" customWidth="1"/>
    <col min="9058" max="9063" width="0" style="29" hidden="1" customWidth="1"/>
    <col min="9064" max="9294" width="9.140625" style="29"/>
    <col min="9295" max="9295" width="7.85546875" style="29" customWidth="1"/>
    <col min="9296" max="9296" width="57.85546875" style="29" customWidth="1"/>
    <col min="9297" max="9297" width="10.140625" style="29" customWidth="1"/>
    <col min="9298" max="9298" width="12.28515625" style="29" customWidth="1"/>
    <col min="9299" max="9301" width="0" style="29" hidden="1" customWidth="1"/>
    <col min="9302" max="9302" width="9.7109375" style="29" customWidth="1"/>
    <col min="9303" max="9304" width="10.7109375" style="29" customWidth="1"/>
    <col min="9305" max="9305" width="11.85546875" style="29" customWidth="1"/>
    <col min="9306" max="9306" width="0" style="29" hidden="1" customWidth="1"/>
    <col min="9307" max="9307" width="9.140625" style="29" customWidth="1"/>
    <col min="9308" max="9308" width="8" style="29" customWidth="1"/>
    <col min="9309" max="9309" width="7.5703125" style="29" customWidth="1"/>
    <col min="9310" max="9310" width="9" style="29" customWidth="1"/>
    <col min="9311" max="9313" width="9.140625" style="29" customWidth="1"/>
    <col min="9314" max="9319" width="0" style="29" hidden="1" customWidth="1"/>
    <col min="9320" max="9550" width="9.140625" style="29"/>
    <col min="9551" max="9551" width="7.85546875" style="29" customWidth="1"/>
    <col min="9552" max="9552" width="57.85546875" style="29" customWidth="1"/>
    <col min="9553" max="9553" width="10.140625" style="29" customWidth="1"/>
    <col min="9554" max="9554" width="12.28515625" style="29" customWidth="1"/>
    <col min="9555" max="9557" width="0" style="29" hidden="1" customWidth="1"/>
    <col min="9558" max="9558" width="9.7109375" style="29" customWidth="1"/>
    <col min="9559" max="9560" width="10.7109375" style="29" customWidth="1"/>
    <col min="9561" max="9561" width="11.85546875" style="29" customWidth="1"/>
    <col min="9562" max="9562" width="0" style="29" hidden="1" customWidth="1"/>
    <col min="9563" max="9563" width="9.140625" style="29" customWidth="1"/>
    <col min="9564" max="9564" width="8" style="29" customWidth="1"/>
    <col min="9565" max="9565" width="7.5703125" style="29" customWidth="1"/>
    <col min="9566" max="9566" width="9" style="29" customWidth="1"/>
    <col min="9567" max="9569" width="9.140625" style="29" customWidth="1"/>
    <col min="9570" max="9575" width="0" style="29" hidden="1" customWidth="1"/>
    <col min="9576" max="9806" width="9.140625" style="29"/>
    <col min="9807" max="9807" width="7.85546875" style="29" customWidth="1"/>
    <col min="9808" max="9808" width="57.85546875" style="29" customWidth="1"/>
    <col min="9809" max="9809" width="10.140625" style="29" customWidth="1"/>
    <col min="9810" max="9810" width="12.28515625" style="29" customWidth="1"/>
    <col min="9811" max="9813" width="0" style="29" hidden="1" customWidth="1"/>
    <col min="9814" max="9814" width="9.7109375" style="29" customWidth="1"/>
    <col min="9815" max="9816" width="10.7109375" style="29" customWidth="1"/>
    <col min="9817" max="9817" width="11.85546875" style="29" customWidth="1"/>
    <col min="9818" max="9818" width="0" style="29" hidden="1" customWidth="1"/>
    <col min="9819" max="9819" width="9.140625" style="29" customWidth="1"/>
    <col min="9820" max="9820" width="8" style="29" customWidth="1"/>
    <col min="9821" max="9821" width="7.5703125" style="29" customWidth="1"/>
    <col min="9822" max="9822" width="9" style="29" customWidth="1"/>
    <col min="9823" max="9825" width="9.140625" style="29" customWidth="1"/>
    <col min="9826" max="9831" width="0" style="29" hidden="1" customWidth="1"/>
    <col min="9832" max="10062" width="9.140625" style="29"/>
    <col min="10063" max="10063" width="7.85546875" style="29" customWidth="1"/>
    <col min="10064" max="10064" width="57.85546875" style="29" customWidth="1"/>
    <col min="10065" max="10065" width="10.140625" style="29" customWidth="1"/>
    <col min="10066" max="10066" width="12.28515625" style="29" customWidth="1"/>
    <col min="10067" max="10069" width="0" style="29" hidden="1" customWidth="1"/>
    <col min="10070" max="10070" width="9.7109375" style="29" customWidth="1"/>
    <col min="10071" max="10072" width="10.7109375" style="29" customWidth="1"/>
    <col min="10073" max="10073" width="11.85546875" style="29" customWidth="1"/>
    <col min="10074" max="10074" width="0" style="29" hidden="1" customWidth="1"/>
    <col min="10075" max="10075" width="9.140625" style="29" customWidth="1"/>
    <col min="10076" max="10076" width="8" style="29" customWidth="1"/>
    <col min="10077" max="10077" width="7.5703125" style="29" customWidth="1"/>
    <col min="10078" max="10078" width="9" style="29" customWidth="1"/>
    <col min="10079" max="10081" width="9.140625" style="29" customWidth="1"/>
    <col min="10082" max="10087" width="0" style="29" hidden="1" customWidth="1"/>
    <col min="10088" max="10318" width="9.140625" style="29"/>
    <col min="10319" max="10319" width="7.85546875" style="29" customWidth="1"/>
    <col min="10320" max="10320" width="57.85546875" style="29" customWidth="1"/>
    <col min="10321" max="10321" width="10.140625" style="29" customWidth="1"/>
    <col min="10322" max="10322" width="12.28515625" style="29" customWidth="1"/>
    <col min="10323" max="10325" width="0" style="29" hidden="1" customWidth="1"/>
    <col min="10326" max="10326" width="9.7109375" style="29" customWidth="1"/>
    <col min="10327" max="10328" width="10.7109375" style="29" customWidth="1"/>
    <col min="10329" max="10329" width="11.85546875" style="29" customWidth="1"/>
    <col min="10330" max="10330" width="0" style="29" hidden="1" customWidth="1"/>
    <col min="10331" max="10331" width="9.140625" style="29" customWidth="1"/>
    <col min="10332" max="10332" width="8" style="29" customWidth="1"/>
    <col min="10333" max="10333" width="7.5703125" style="29" customWidth="1"/>
    <col min="10334" max="10334" width="9" style="29" customWidth="1"/>
    <col min="10335" max="10337" width="9.140625" style="29" customWidth="1"/>
    <col min="10338" max="10343" width="0" style="29" hidden="1" customWidth="1"/>
    <col min="10344" max="10574" width="9.140625" style="29"/>
    <col min="10575" max="10575" width="7.85546875" style="29" customWidth="1"/>
    <col min="10576" max="10576" width="57.85546875" style="29" customWidth="1"/>
    <col min="10577" max="10577" width="10.140625" style="29" customWidth="1"/>
    <col min="10578" max="10578" width="12.28515625" style="29" customWidth="1"/>
    <col min="10579" max="10581" width="0" style="29" hidden="1" customWidth="1"/>
    <col min="10582" max="10582" width="9.7109375" style="29" customWidth="1"/>
    <col min="10583" max="10584" width="10.7109375" style="29" customWidth="1"/>
    <col min="10585" max="10585" width="11.85546875" style="29" customWidth="1"/>
    <col min="10586" max="10586" width="0" style="29" hidden="1" customWidth="1"/>
    <col min="10587" max="10587" width="9.140625" style="29" customWidth="1"/>
    <col min="10588" max="10588" width="8" style="29" customWidth="1"/>
    <col min="10589" max="10589" width="7.5703125" style="29" customWidth="1"/>
    <col min="10590" max="10590" width="9" style="29" customWidth="1"/>
    <col min="10591" max="10593" width="9.140625" style="29" customWidth="1"/>
    <col min="10594" max="10599" width="0" style="29" hidden="1" customWidth="1"/>
    <col min="10600" max="10830" width="9.140625" style="29"/>
    <col min="10831" max="10831" width="7.85546875" style="29" customWidth="1"/>
    <col min="10832" max="10832" width="57.85546875" style="29" customWidth="1"/>
    <col min="10833" max="10833" width="10.140625" style="29" customWidth="1"/>
    <col min="10834" max="10834" width="12.28515625" style="29" customWidth="1"/>
    <col min="10835" max="10837" width="0" style="29" hidden="1" customWidth="1"/>
    <col min="10838" max="10838" width="9.7109375" style="29" customWidth="1"/>
    <col min="10839" max="10840" width="10.7109375" style="29" customWidth="1"/>
    <col min="10841" max="10841" width="11.85546875" style="29" customWidth="1"/>
    <col min="10842" max="10842" width="0" style="29" hidden="1" customWidth="1"/>
    <col min="10843" max="10843" width="9.140625" style="29" customWidth="1"/>
    <col min="10844" max="10844" width="8" style="29" customWidth="1"/>
    <col min="10845" max="10845" width="7.5703125" style="29" customWidth="1"/>
    <col min="10846" max="10846" width="9" style="29" customWidth="1"/>
    <col min="10847" max="10849" width="9.140625" style="29" customWidth="1"/>
    <col min="10850" max="10855" width="0" style="29" hidden="1" customWidth="1"/>
    <col min="10856" max="11086" width="9.140625" style="29"/>
    <col min="11087" max="11087" width="7.85546875" style="29" customWidth="1"/>
    <col min="11088" max="11088" width="57.85546875" style="29" customWidth="1"/>
    <col min="11089" max="11089" width="10.140625" style="29" customWidth="1"/>
    <col min="11090" max="11090" width="12.28515625" style="29" customWidth="1"/>
    <col min="11091" max="11093" width="0" style="29" hidden="1" customWidth="1"/>
    <col min="11094" max="11094" width="9.7109375" style="29" customWidth="1"/>
    <col min="11095" max="11096" width="10.7109375" style="29" customWidth="1"/>
    <col min="11097" max="11097" width="11.85546875" style="29" customWidth="1"/>
    <col min="11098" max="11098" width="0" style="29" hidden="1" customWidth="1"/>
    <col min="11099" max="11099" width="9.140625" style="29" customWidth="1"/>
    <col min="11100" max="11100" width="8" style="29" customWidth="1"/>
    <col min="11101" max="11101" width="7.5703125" style="29" customWidth="1"/>
    <col min="11102" max="11102" width="9" style="29" customWidth="1"/>
    <col min="11103" max="11105" width="9.140625" style="29" customWidth="1"/>
    <col min="11106" max="11111" width="0" style="29" hidden="1" customWidth="1"/>
    <col min="11112" max="11342" width="9.140625" style="29"/>
    <col min="11343" max="11343" width="7.85546875" style="29" customWidth="1"/>
    <col min="11344" max="11344" width="57.85546875" style="29" customWidth="1"/>
    <col min="11345" max="11345" width="10.140625" style="29" customWidth="1"/>
    <col min="11346" max="11346" width="12.28515625" style="29" customWidth="1"/>
    <col min="11347" max="11349" width="0" style="29" hidden="1" customWidth="1"/>
    <col min="11350" max="11350" width="9.7109375" style="29" customWidth="1"/>
    <col min="11351" max="11352" width="10.7109375" style="29" customWidth="1"/>
    <col min="11353" max="11353" width="11.85546875" style="29" customWidth="1"/>
    <col min="11354" max="11354" width="0" style="29" hidden="1" customWidth="1"/>
    <col min="11355" max="11355" width="9.140625" style="29" customWidth="1"/>
    <col min="11356" max="11356" width="8" style="29" customWidth="1"/>
    <col min="11357" max="11357" width="7.5703125" style="29" customWidth="1"/>
    <col min="11358" max="11358" width="9" style="29" customWidth="1"/>
    <col min="11359" max="11361" width="9.140625" style="29" customWidth="1"/>
    <col min="11362" max="11367" width="0" style="29" hidden="1" customWidth="1"/>
    <col min="11368" max="11598" width="9.140625" style="29"/>
    <col min="11599" max="11599" width="7.85546875" style="29" customWidth="1"/>
    <col min="11600" max="11600" width="57.85546875" style="29" customWidth="1"/>
    <col min="11601" max="11601" width="10.140625" style="29" customWidth="1"/>
    <col min="11602" max="11602" width="12.28515625" style="29" customWidth="1"/>
    <col min="11603" max="11605" width="0" style="29" hidden="1" customWidth="1"/>
    <col min="11606" max="11606" width="9.7109375" style="29" customWidth="1"/>
    <col min="11607" max="11608" width="10.7109375" style="29" customWidth="1"/>
    <col min="11609" max="11609" width="11.85546875" style="29" customWidth="1"/>
    <col min="11610" max="11610" width="0" style="29" hidden="1" customWidth="1"/>
    <col min="11611" max="11611" width="9.140625" style="29" customWidth="1"/>
    <col min="11612" max="11612" width="8" style="29" customWidth="1"/>
    <col min="11613" max="11613" width="7.5703125" style="29" customWidth="1"/>
    <col min="11614" max="11614" width="9" style="29" customWidth="1"/>
    <col min="11615" max="11617" width="9.140625" style="29" customWidth="1"/>
    <col min="11618" max="11623" width="0" style="29" hidden="1" customWidth="1"/>
    <col min="11624" max="11854" width="9.140625" style="29"/>
    <col min="11855" max="11855" width="7.85546875" style="29" customWidth="1"/>
    <col min="11856" max="11856" width="57.85546875" style="29" customWidth="1"/>
    <col min="11857" max="11857" width="10.140625" style="29" customWidth="1"/>
    <col min="11858" max="11858" width="12.28515625" style="29" customWidth="1"/>
    <col min="11859" max="11861" width="0" style="29" hidden="1" customWidth="1"/>
    <col min="11862" max="11862" width="9.7109375" style="29" customWidth="1"/>
    <col min="11863" max="11864" width="10.7109375" style="29" customWidth="1"/>
    <col min="11865" max="11865" width="11.85546875" style="29" customWidth="1"/>
    <col min="11866" max="11866" width="0" style="29" hidden="1" customWidth="1"/>
    <col min="11867" max="11867" width="9.140625" style="29" customWidth="1"/>
    <col min="11868" max="11868" width="8" style="29" customWidth="1"/>
    <col min="11869" max="11869" width="7.5703125" style="29" customWidth="1"/>
    <col min="11870" max="11870" width="9" style="29" customWidth="1"/>
    <col min="11871" max="11873" width="9.140625" style="29" customWidth="1"/>
    <col min="11874" max="11879" width="0" style="29" hidden="1" customWidth="1"/>
    <col min="11880" max="12110" width="9.140625" style="29"/>
    <col min="12111" max="12111" width="7.85546875" style="29" customWidth="1"/>
    <col min="12112" max="12112" width="57.85546875" style="29" customWidth="1"/>
    <col min="12113" max="12113" width="10.140625" style="29" customWidth="1"/>
    <col min="12114" max="12114" width="12.28515625" style="29" customWidth="1"/>
    <col min="12115" max="12117" width="0" style="29" hidden="1" customWidth="1"/>
    <col min="12118" max="12118" width="9.7109375" style="29" customWidth="1"/>
    <col min="12119" max="12120" width="10.7109375" style="29" customWidth="1"/>
    <col min="12121" max="12121" width="11.85546875" style="29" customWidth="1"/>
    <col min="12122" max="12122" width="0" style="29" hidden="1" customWidth="1"/>
    <col min="12123" max="12123" width="9.140625" style="29" customWidth="1"/>
    <col min="12124" max="12124" width="8" style="29" customWidth="1"/>
    <col min="12125" max="12125" width="7.5703125" style="29" customWidth="1"/>
    <col min="12126" max="12126" width="9" style="29" customWidth="1"/>
    <col min="12127" max="12129" width="9.140625" style="29" customWidth="1"/>
    <col min="12130" max="12135" width="0" style="29" hidden="1" customWidth="1"/>
    <col min="12136" max="12366" width="9.140625" style="29"/>
    <col min="12367" max="12367" width="7.85546875" style="29" customWidth="1"/>
    <col min="12368" max="12368" width="57.85546875" style="29" customWidth="1"/>
    <col min="12369" max="12369" width="10.140625" style="29" customWidth="1"/>
    <col min="12370" max="12370" width="12.28515625" style="29" customWidth="1"/>
    <col min="12371" max="12373" width="0" style="29" hidden="1" customWidth="1"/>
    <col min="12374" max="12374" width="9.7109375" style="29" customWidth="1"/>
    <col min="12375" max="12376" width="10.7109375" style="29" customWidth="1"/>
    <col min="12377" max="12377" width="11.85546875" style="29" customWidth="1"/>
    <col min="12378" max="12378" width="0" style="29" hidden="1" customWidth="1"/>
    <col min="12379" max="12379" width="9.140625" style="29" customWidth="1"/>
    <col min="12380" max="12380" width="8" style="29" customWidth="1"/>
    <col min="12381" max="12381" width="7.5703125" style="29" customWidth="1"/>
    <col min="12382" max="12382" width="9" style="29" customWidth="1"/>
    <col min="12383" max="12385" width="9.140625" style="29" customWidth="1"/>
    <col min="12386" max="12391" width="0" style="29" hidden="1" customWidth="1"/>
    <col min="12392" max="12622" width="9.140625" style="29"/>
    <col min="12623" max="12623" width="7.85546875" style="29" customWidth="1"/>
    <col min="12624" max="12624" width="57.85546875" style="29" customWidth="1"/>
    <col min="12625" max="12625" width="10.140625" style="29" customWidth="1"/>
    <col min="12626" max="12626" width="12.28515625" style="29" customWidth="1"/>
    <col min="12627" max="12629" width="0" style="29" hidden="1" customWidth="1"/>
    <col min="12630" max="12630" width="9.7109375" style="29" customWidth="1"/>
    <col min="12631" max="12632" width="10.7109375" style="29" customWidth="1"/>
    <col min="12633" max="12633" width="11.85546875" style="29" customWidth="1"/>
    <col min="12634" max="12634" width="0" style="29" hidden="1" customWidth="1"/>
    <col min="12635" max="12635" width="9.140625" style="29" customWidth="1"/>
    <col min="12636" max="12636" width="8" style="29" customWidth="1"/>
    <col min="12637" max="12637" width="7.5703125" style="29" customWidth="1"/>
    <col min="12638" max="12638" width="9" style="29" customWidth="1"/>
    <col min="12639" max="12641" width="9.140625" style="29" customWidth="1"/>
    <col min="12642" max="12647" width="0" style="29" hidden="1" customWidth="1"/>
    <col min="12648" max="12878" width="9.140625" style="29"/>
    <col min="12879" max="12879" width="7.85546875" style="29" customWidth="1"/>
    <col min="12880" max="12880" width="57.85546875" style="29" customWidth="1"/>
    <col min="12881" max="12881" width="10.140625" style="29" customWidth="1"/>
    <col min="12882" max="12882" width="12.28515625" style="29" customWidth="1"/>
    <col min="12883" max="12885" width="0" style="29" hidden="1" customWidth="1"/>
    <col min="12886" max="12886" width="9.7109375" style="29" customWidth="1"/>
    <col min="12887" max="12888" width="10.7109375" style="29" customWidth="1"/>
    <col min="12889" max="12889" width="11.85546875" style="29" customWidth="1"/>
    <col min="12890" max="12890" width="0" style="29" hidden="1" customWidth="1"/>
    <col min="12891" max="12891" width="9.140625" style="29" customWidth="1"/>
    <col min="12892" max="12892" width="8" style="29" customWidth="1"/>
    <col min="12893" max="12893" width="7.5703125" style="29" customWidth="1"/>
    <col min="12894" max="12894" width="9" style="29" customWidth="1"/>
    <col min="12895" max="12897" width="9.140625" style="29" customWidth="1"/>
    <col min="12898" max="12903" width="0" style="29" hidden="1" customWidth="1"/>
    <col min="12904" max="13134" width="9.140625" style="29"/>
    <col min="13135" max="13135" width="7.85546875" style="29" customWidth="1"/>
    <col min="13136" max="13136" width="57.85546875" style="29" customWidth="1"/>
    <col min="13137" max="13137" width="10.140625" style="29" customWidth="1"/>
    <col min="13138" max="13138" width="12.28515625" style="29" customWidth="1"/>
    <col min="13139" max="13141" width="0" style="29" hidden="1" customWidth="1"/>
    <col min="13142" max="13142" width="9.7109375" style="29" customWidth="1"/>
    <col min="13143" max="13144" width="10.7109375" style="29" customWidth="1"/>
    <col min="13145" max="13145" width="11.85546875" style="29" customWidth="1"/>
    <col min="13146" max="13146" width="0" style="29" hidden="1" customWidth="1"/>
    <col min="13147" max="13147" width="9.140625" style="29" customWidth="1"/>
    <col min="13148" max="13148" width="8" style="29" customWidth="1"/>
    <col min="13149" max="13149" width="7.5703125" style="29" customWidth="1"/>
    <col min="13150" max="13150" width="9" style="29" customWidth="1"/>
    <col min="13151" max="13153" width="9.140625" style="29" customWidth="1"/>
    <col min="13154" max="13159" width="0" style="29" hidden="1" customWidth="1"/>
    <col min="13160" max="13390" width="9.140625" style="29"/>
    <col min="13391" max="13391" width="7.85546875" style="29" customWidth="1"/>
    <col min="13392" max="13392" width="57.85546875" style="29" customWidth="1"/>
    <col min="13393" max="13393" width="10.140625" style="29" customWidth="1"/>
    <col min="13394" max="13394" width="12.28515625" style="29" customWidth="1"/>
    <col min="13395" max="13397" width="0" style="29" hidden="1" customWidth="1"/>
    <col min="13398" max="13398" width="9.7109375" style="29" customWidth="1"/>
    <col min="13399" max="13400" width="10.7109375" style="29" customWidth="1"/>
    <col min="13401" max="13401" width="11.85546875" style="29" customWidth="1"/>
    <col min="13402" max="13402" width="0" style="29" hidden="1" customWidth="1"/>
    <col min="13403" max="13403" width="9.140625" style="29" customWidth="1"/>
    <col min="13404" max="13404" width="8" style="29" customWidth="1"/>
    <col min="13405" max="13405" width="7.5703125" style="29" customWidth="1"/>
    <col min="13406" max="13406" width="9" style="29" customWidth="1"/>
    <col min="13407" max="13409" width="9.140625" style="29" customWidth="1"/>
    <col min="13410" max="13415" width="0" style="29" hidden="1" customWidth="1"/>
    <col min="13416" max="13646" width="9.140625" style="29"/>
    <col min="13647" max="13647" width="7.85546875" style="29" customWidth="1"/>
    <col min="13648" max="13648" width="57.85546875" style="29" customWidth="1"/>
    <col min="13649" max="13649" width="10.140625" style="29" customWidth="1"/>
    <col min="13650" max="13650" width="12.28515625" style="29" customWidth="1"/>
    <col min="13651" max="13653" width="0" style="29" hidden="1" customWidth="1"/>
    <col min="13654" max="13654" width="9.7109375" style="29" customWidth="1"/>
    <col min="13655" max="13656" width="10.7109375" style="29" customWidth="1"/>
    <col min="13657" max="13657" width="11.85546875" style="29" customWidth="1"/>
    <col min="13658" max="13658" width="0" style="29" hidden="1" customWidth="1"/>
    <col min="13659" max="13659" width="9.140625" style="29" customWidth="1"/>
    <col min="13660" max="13660" width="8" style="29" customWidth="1"/>
    <col min="13661" max="13661" width="7.5703125" style="29" customWidth="1"/>
    <col min="13662" max="13662" width="9" style="29" customWidth="1"/>
    <col min="13663" max="13665" width="9.140625" style="29" customWidth="1"/>
    <col min="13666" max="13671" width="0" style="29" hidden="1" customWidth="1"/>
    <col min="13672" max="13902" width="9.140625" style="29"/>
    <col min="13903" max="13903" width="7.85546875" style="29" customWidth="1"/>
    <col min="13904" max="13904" width="57.85546875" style="29" customWidth="1"/>
    <col min="13905" max="13905" width="10.140625" style="29" customWidth="1"/>
    <col min="13906" max="13906" width="12.28515625" style="29" customWidth="1"/>
    <col min="13907" max="13909" width="0" style="29" hidden="1" customWidth="1"/>
    <col min="13910" max="13910" width="9.7109375" style="29" customWidth="1"/>
    <col min="13911" max="13912" width="10.7109375" style="29" customWidth="1"/>
    <col min="13913" max="13913" width="11.85546875" style="29" customWidth="1"/>
    <col min="13914" max="13914" width="0" style="29" hidden="1" customWidth="1"/>
    <col min="13915" max="13915" width="9.140625" style="29" customWidth="1"/>
    <col min="13916" max="13916" width="8" style="29" customWidth="1"/>
    <col min="13917" max="13917" width="7.5703125" style="29" customWidth="1"/>
    <col min="13918" max="13918" width="9" style="29" customWidth="1"/>
    <col min="13919" max="13921" width="9.140625" style="29" customWidth="1"/>
    <col min="13922" max="13927" width="0" style="29" hidden="1" customWidth="1"/>
    <col min="13928" max="14158" width="9.140625" style="29"/>
    <col min="14159" max="14159" width="7.85546875" style="29" customWidth="1"/>
    <col min="14160" max="14160" width="57.85546875" style="29" customWidth="1"/>
    <col min="14161" max="14161" width="10.140625" style="29" customWidth="1"/>
    <col min="14162" max="14162" width="12.28515625" style="29" customWidth="1"/>
    <col min="14163" max="14165" width="0" style="29" hidden="1" customWidth="1"/>
    <col min="14166" max="14166" width="9.7109375" style="29" customWidth="1"/>
    <col min="14167" max="14168" width="10.7109375" style="29" customWidth="1"/>
    <col min="14169" max="14169" width="11.85546875" style="29" customWidth="1"/>
    <col min="14170" max="14170" width="0" style="29" hidden="1" customWidth="1"/>
    <col min="14171" max="14171" width="9.140625" style="29" customWidth="1"/>
    <col min="14172" max="14172" width="8" style="29" customWidth="1"/>
    <col min="14173" max="14173" width="7.5703125" style="29" customWidth="1"/>
    <col min="14174" max="14174" width="9" style="29" customWidth="1"/>
    <col min="14175" max="14177" width="9.140625" style="29" customWidth="1"/>
    <col min="14178" max="14183" width="0" style="29" hidden="1" customWidth="1"/>
    <col min="14184" max="14414" width="9.140625" style="29"/>
    <col min="14415" max="14415" width="7.85546875" style="29" customWidth="1"/>
    <col min="14416" max="14416" width="57.85546875" style="29" customWidth="1"/>
    <col min="14417" max="14417" width="10.140625" style="29" customWidth="1"/>
    <col min="14418" max="14418" width="12.28515625" style="29" customWidth="1"/>
    <col min="14419" max="14421" width="0" style="29" hidden="1" customWidth="1"/>
    <col min="14422" max="14422" width="9.7109375" style="29" customWidth="1"/>
    <col min="14423" max="14424" width="10.7109375" style="29" customWidth="1"/>
    <col min="14425" max="14425" width="11.85546875" style="29" customWidth="1"/>
    <col min="14426" max="14426" width="0" style="29" hidden="1" customWidth="1"/>
    <col min="14427" max="14427" width="9.140625" style="29" customWidth="1"/>
    <col min="14428" max="14428" width="8" style="29" customWidth="1"/>
    <col min="14429" max="14429" width="7.5703125" style="29" customWidth="1"/>
    <col min="14430" max="14430" width="9" style="29" customWidth="1"/>
    <col min="14431" max="14433" width="9.140625" style="29" customWidth="1"/>
    <col min="14434" max="14439" width="0" style="29" hidden="1" customWidth="1"/>
    <col min="14440" max="14670" width="9.140625" style="29"/>
    <col min="14671" max="14671" width="7.85546875" style="29" customWidth="1"/>
    <col min="14672" max="14672" width="57.85546875" style="29" customWidth="1"/>
    <col min="14673" max="14673" width="10.140625" style="29" customWidth="1"/>
    <col min="14674" max="14674" width="12.28515625" style="29" customWidth="1"/>
    <col min="14675" max="14677" width="0" style="29" hidden="1" customWidth="1"/>
    <col min="14678" max="14678" width="9.7109375" style="29" customWidth="1"/>
    <col min="14679" max="14680" width="10.7109375" style="29" customWidth="1"/>
    <col min="14681" max="14681" width="11.85546875" style="29" customWidth="1"/>
    <col min="14682" max="14682" width="0" style="29" hidden="1" customWidth="1"/>
    <col min="14683" max="14683" width="9.140625" style="29" customWidth="1"/>
    <col min="14684" max="14684" width="8" style="29" customWidth="1"/>
    <col min="14685" max="14685" width="7.5703125" style="29" customWidth="1"/>
    <col min="14686" max="14686" width="9" style="29" customWidth="1"/>
    <col min="14687" max="14689" width="9.140625" style="29" customWidth="1"/>
    <col min="14690" max="14695" width="0" style="29" hidden="1" customWidth="1"/>
    <col min="14696" max="14926" width="9.140625" style="29"/>
    <col min="14927" max="14927" width="7.85546875" style="29" customWidth="1"/>
    <col min="14928" max="14928" width="57.85546875" style="29" customWidth="1"/>
    <col min="14929" max="14929" width="10.140625" style="29" customWidth="1"/>
    <col min="14930" max="14930" width="12.28515625" style="29" customWidth="1"/>
    <col min="14931" max="14933" width="0" style="29" hidden="1" customWidth="1"/>
    <col min="14934" max="14934" width="9.7109375" style="29" customWidth="1"/>
    <col min="14935" max="14936" width="10.7109375" style="29" customWidth="1"/>
    <col min="14937" max="14937" width="11.85546875" style="29" customWidth="1"/>
    <col min="14938" max="14938" width="0" style="29" hidden="1" customWidth="1"/>
    <col min="14939" max="14939" width="9.140625" style="29" customWidth="1"/>
    <col min="14940" max="14940" width="8" style="29" customWidth="1"/>
    <col min="14941" max="14941" width="7.5703125" style="29" customWidth="1"/>
    <col min="14942" max="14942" width="9" style="29" customWidth="1"/>
    <col min="14943" max="14945" width="9.140625" style="29" customWidth="1"/>
    <col min="14946" max="14951" width="0" style="29" hidden="1" customWidth="1"/>
    <col min="14952" max="15182" width="9.140625" style="29"/>
    <col min="15183" max="15183" width="7.85546875" style="29" customWidth="1"/>
    <col min="15184" max="15184" width="57.85546875" style="29" customWidth="1"/>
    <col min="15185" max="15185" width="10.140625" style="29" customWidth="1"/>
    <col min="15186" max="15186" width="12.28515625" style="29" customWidth="1"/>
    <col min="15187" max="15189" width="0" style="29" hidden="1" customWidth="1"/>
    <col min="15190" max="15190" width="9.7109375" style="29" customWidth="1"/>
    <col min="15191" max="15192" width="10.7109375" style="29" customWidth="1"/>
    <col min="15193" max="15193" width="11.85546875" style="29" customWidth="1"/>
    <col min="15194" max="15194" width="0" style="29" hidden="1" customWidth="1"/>
    <col min="15195" max="15195" width="9.140625" style="29" customWidth="1"/>
    <col min="15196" max="15196" width="8" style="29" customWidth="1"/>
    <col min="15197" max="15197" width="7.5703125" style="29" customWidth="1"/>
    <col min="15198" max="15198" width="9" style="29" customWidth="1"/>
    <col min="15199" max="15201" width="9.140625" style="29" customWidth="1"/>
    <col min="15202" max="15207" width="0" style="29" hidden="1" customWidth="1"/>
    <col min="15208" max="15438" width="9.140625" style="29"/>
    <col min="15439" max="15439" width="7.85546875" style="29" customWidth="1"/>
    <col min="15440" max="15440" width="57.85546875" style="29" customWidth="1"/>
    <col min="15441" max="15441" width="10.140625" style="29" customWidth="1"/>
    <col min="15442" max="15442" width="12.28515625" style="29" customWidth="1"/>
    <col min="15443" max="15445" width="0" style="29" hidden="1" customWidth="1"/>
    <col min="15446" max="15446" width="9.7109375" style="29" customWidth="1"/>
    <col min="15447" max="15448" width="10.7109375" style="29" customWidth="1"/>
    <col min="15449" max="15449" width="11.85546875" style="29" customWidth="1"/>
    <col min="15450" max="15450" width="0" style="29" hidden="1" customWidth="1"/>
    <col min="15451" max="15451" width="9.140625" style="29" customWidth="1"/>
    <col min="15452" max="15452" width="8" style="29" customWidth="1"/>
    <col min="15453" max="15453" width="7.5703125" style="29" customWidth="1"/>
    <col min="15454" max="15454" width="9" style="29" customWidth="1"/>
    <col min="15455" max="15457" width="9.140625" style="29" customWidth="1"/>
    <col min="15458" max="15463" width="0" style="29" hidden="1" customWidth="1"/>
    <col min="15464" max="15694" width="9.140625" style="29"/>
    <col min="15695" max="15695" width="7.85546875" style="29" customWidth="1"/>
    <col min="15696" max="15696" width="57.85546875" style="29" customWidth="1"/>
    <col min="15697" max="15697" width="10.140625" style="29" customWidth="1"/>
    <col min="15698" max="15698" width="12.28515625" style="29" customWidth="1"/>
    <col min="15699" max="15701" width="0" style="29" hidden="1" customWidth="1"/>
    <col min="15702" max="15702" width="9.7109375" style="29" customWidth="1"/>
    <col min="15703" max="15704" width="10.7109375" style="29" customWidth="1"/>
    <col min="15705" max="15705" width="11.85546875" style="29" customWidth="1"/>
    <col min="15706" max="15706" width="0" style="29" hidden="1" customWidth="1"/>
    <col min="15707" max="15707" width="9.140625" style="29" customWidth="1"/>
    <col min="15708" max="15708" width="8" style="29" customWidth="1"/>
    <col min="15709" max="15709" width="7.5703125" style="29" customWidth="1"/>
    <col min="15710" max="15710" width="9" style="29" customWidth="1"/>
    <col min="15711" max="15713" width="9.140625" style="29" customWidth="1"/>
    <col min="15714" max="15719" width="0" style="29" hidden="1" customWidth="1"/>
    <col min="15720" max="15950" width="9.140625" style="29"/>
    <col min="15951" max="15951" width="7.85546875" style="29" customWidth="1"/>
    <col min="15952" max="15952" width="57.85546875" style="29" customWidth="1"/>
    <col min="15953" max="15953" width="10.140625" style="29" customWidth="1"/>
    <col min="15954" max="15954" width="12.28515625" style="29" customWidth="1"/>
    <col min="15955" max="15957" width="0" style="29" hidden="1" customWidth="1"/>
    <col min="15958" max="15958" width="9.7109375" style="29" customWidth="1"/>
    <col min="15959" max="15960" width="10.7109375" style="29" customWidth="1"/>
    <col min="15961" max="15961" width="11.85546875" style="29" customWidth="1"/>
    <col min="15962" max="15962" width="0" style="29" hidden="1" customWidth="1"/>
    <col min="15963" max="15963" width="9.140625" style="29" customWidth="1"/>
    <col min="15964" max="15964" width="8" style="29" customWidth="1"/>
    <col min="15965" max="15965" width="7.5703125" style="29" customWidth="1"/>
    <col min="15966" max="15966" width="9" style="29" customWidth="1"/>
    <col min="15967" max="15969" width="9.140625" style="29" customWidth="1"/>
    <col min="15970" max="15975" width="0" style="29" hidden="1" customWidth="1"/>
    <col min="15976" max="16384" width="9.140625" style="29"/>
  </cols>
  <sheetData>
    <row r="1" spans="1:8" ht="9.75" customHeight="1" x14ac:dyDescent="0.25"/>
    <row r="2" spans="1:8" ht="15.75" customHeight="1" x14ac:dyDescent="0.25">
      <c r="A2" s="235" t="s">
        <v>24</v>
      </c>
      <c r="B2" s="235"/>
      <c r="C2" s="235"/>
      <c r="D2" s="235"/>
      <c r="E2" s="235"/>
      <c r="F2" s="235"/>
      <c r="G2" s="235"/>
      <c r="H2" s="235"/>
    </row>
    <row r="3" spans="1:8" ht="15.75" customHeight="1" x14ac:dyDescent="0.25">
      <c r="A3" s="27"/>
      <c r="B3" s="27"/>
      <c r="C3" s="27"/>
      <c r="D3" s="27"/>
      <c r="E3" s="27"/>
      <c r="F3" s="27"/>
      <c r="G3" s="27"/>
    </row>
    <row r="4" spans="1:8" ht="15.75" customHeight="1" x14ac:dyDescent="0.25">
      <c r="A4" s="201" t="s">
        <v>1</v>
      </c>
      <c r="B4" s="204"/>
      <c r="C4" s="205"/>
      <c r="D4" s="1"/>
      <c r="E4" s="2"/>
      <c r="F4" s="3"/>
      <c r="G4" s="28"/>
      <c r="H4" s="201" t="s">
        <v>0</v>
      </c>
    </row>
    <row r="5" spans="1:8" ht="15.75" customHeight="1" x14ac:dyDescent="0.25">
      <c r="A5" s="202"/>
      <c r="B5" s="206" t="s">
        <v>2</v>
      </c>
      <c r="C5" s="207"/>
      <c r="D5" s="210" t="s">
        <v>3</v>
      </c>
      <c r="E5" s="211"/>
      <c r="F5" s="212"/>
      <c r="G5" s="213" t="s">
        <v>4</v>
      </c>
      <c r="H5" s="202"/>
    </row>
    <row r="6" spans="1:8" ht="15" customHeight="1" x14ac:dyDescent="0.25">
      <c r="A6" s="202"/>
      <c r="B6" s="206"/>
      <c r="C6" s="207"/>
      <c r="D6" s="216" t="s">
        <v>5</v>
      </c>
      <c r="E6" s="216" t="s">
        <v>6</v>
      </c>
      <c r="F6" s="216" t="s">
        <v>7</v>
      </c>
      <c r="G6" s="214"/>
      <c r="H6" s="202"/>
    </row>
    <row r="7" spans="1:8" ht="15" customHeight="1" x14ac:dyDescent="0.25">
      <c r="A7" s="202"/>
      <c r="B7" s="206"/>
      <c r="C7" s="207"/>
      <c r="D7" s="217"/>
      <c r="E7" s="217"/>
      <c r="F7" s="217"/>
      <c r="G7" s="214"/>
      <c r="H7" s="202"/>
    </row>
    <row r="8" spans="1:8" ht="15.75" customHeight="1" x14ac:dyDescent="0.25">
      <c r="A8" s="203"/>
      <c r="B8" s="208"/>
      <c r="C8" s="209"/>
      <c r="D8" s="218"/>
      <c r="E8" s="218"/>
      <c r="F8" s="218"/>
      <c r="G8" s="215"/>
      <c r="H8" s="203"/>
    </row>
    <row r="9" spans="1:8" ht="18.75" customHeight="1" x14ac:dyDescent="0.25">
      <c r="A9" s="176" t="s">
        <v>32</v>
      </c>
      <c r="B9" s="177"/>
      <c r="C9" s="177"/>
      <c r="D9" s="177"/>
      <c r="E9" s="177"/>
      <c r="F9" s="177"/>
      <c r="G9" s="178"/>
      <c r="H9" s="118"/>
    </row>
    <row r="10" spans="1:8" ht="18" customHeight="1" x14ac:dyDescent="0.25">
      <c r="A10" s="176" t="s">
        <v>35</v>
      </c>
      <c r="B10" s="177"/>
      <c r="C10" s="178"/>
      <c r="D10" s="4"/>
      <c r="E10" s="4"/>
      <c r="F10" s="4"/>
      <c r="G10" s="4"/>
      <c r="H10" s="118"/>
    </row>
    <row r="11" spans="1:8" ht="18.75" x14ac:dyDescent="0.25">
      <c r="A11" s="15" t="s">
        <v>166</v>
      </c>
      <c r="B11" s="233">
        <v>100</v>
      </c>
      <c r="C11" s="234"/>
      <c r="D11" s="133">
        <v>5.6</v>
      </c>
      <c r="E11" s="133">
        <v>2.6</v>
      </c>
      <c r="F11" s="133">
        <v>10.199999999999999</v>
      </c>
      <c r="G11" s="133">
        <v>88.6</v>
      </c>
      <c r="H11" s="26" t="s">
        <v>99</v>
      </c>
    </row>
    <row r="12" spans="1:8" ht="18" customHeight="1" x14ac:dyDescent="0.3">
      <c r="A12" s="5" t="s">
        <v>31</v>
      </c>
      <c r="B12" s="172">
        <v>180</v>
      </c>
      <c r="C12" s="173"/>
      <c r="D12" s="7">
        <v>6.8</v>
      </c>
      <c r="E12" s="7">
        <v>4.5999999999999996</v>
      </c>
      <c r="F12" s="7">
        <v>43.5</v>
      </c>
      <c r="G12" s="7">
        <v>253.3</v>
      </c>
      <c r="H12" s="20">
        <v>334</v>
      </c>
    </row>
    <row r="13" spans="1:8" ht="18" customHeight="1" x14ac:dyDescent="0.3">
      <c r="A13" s="120" t="s">
        <v>15</v>
      </c>
      <c r="B13" s="181">
        <v>40</v>
      </c>
      <c r="C13" s="182"/>
      <c r="D13" s="7">
        <v>3</v>
      </c>
      <c r="E13" s="7">
        <v>0.29600000000000004</v>
      </c>
      <c r="F13" s="7">
        <v>19.399999999999999</v>
      </c>
      <c r="G13" s="7">
        <v>92.4</v>
      </c>
      <c r="H13" s="20" t="s">
        <v>59</v>
      </c>
    </row>
    <row r="14" spans="1:8" ht="18" customHeight="1" x14ac:dyDescent="0.3">
      <c r="A14" s="17" t="s">
        <v>18</v>
      </c>
      <c r="B14" s="181">
        <v>200</v>
      </c>
      <c r="C14" s="182"/>
      <c r="D14" s="7">
        <v>0.26</v>
      </c>
      <c r="E14" s="7">
        <v>0.05</v>
      </c>
      <c r="F14" s="7">
        <v>12.26</v>
      </c>
      <c r="G14" s="7">
        <v>49.72</v>
      </c>
      <c r="H14" s="20">
        <v>377</v>
      </c>
    </row>
    <row r="15" spans="1:8" s="34" customFormat="1" ht="18" customHeight="1" x14ac:dyDescent="0.25">
      <c r="A15" s="9" t="s">
        <v>10</v>
      </c>
      <c r="B15" s="183">
        <f>SUM(B11:C14)</f>
        <v>520</v>
      </c>
      <c r="C15" s="184"/>
      <c r="D15" s="122">
        <f>SUM(D11:D14)</f>
        <v>15.659999999999998</v>
      </c>
      <c r="E15" s="122">
        <f>SUM(E11:E14)</f>
        <v>7.5459999999999994</v>
      </c>
      <c r="F15" s="122">
        <f>SUM(F11:F14)</f>
        <v>85.36</v>
      </c>
      <c r="G15" s="122">
        <f>SUM(G11:G14)</f>
        <v>484.02</v>
      </c>
      <c r="H15" s="123"/>
    </row>
    <row r="16" spans="1:8" ht="18" customHeight="1" x14ac:dyDescent="0.25">
      <c r="A16" s="176" t="s">
        <v>33</v>
      </c>
      <c r="B16" s="177"/>
      <c r="C16" s="178"/>
      <c r="D16" s="4"/>
      <c r="E16" s="4"/>
      <c r="F16" s="4"/>
      <c r="G16" s="4"/>
      <c r="H16" s="118"/>
    </row>
    <row r="17" spans="1:8" ht="18.75" x14ac:dyDescent="0.3">
      <c r="A17" s="19" t="s">
        <v>21</v>
      </c>
      <c r="B17" s="170">
        <v>200</v>
      </c>
      <c r="C17" s="171"/>
      <c r="D17" s="16">
        <v>7.5</v>
      </c>
      <c r="E17" s="16">
        <v>11.04</v>
      </c>
      <c r="F17" s="16">
        <v>15.04</v>
      </c>
      <c r="G17" s="16">
        <v>165.08</v>
      </c>
      <c r="H17" s="20">
        <v>102</v>
      </c>
    </row>
    <row r="18" spans="1:8" ht="18.75" x14ac:dyDescent="0.3">
      <c r="A18" s="120" t="s">
        <v>167</v>
      </c>
      <c r="B18" s="181">
        <v>110</v>
      </c>
      <c r="C18" s="182"/>
      <c r="D18" s="7">
        <v>8.5</v>
      </c>
      <c r="E18" s="7">
        <v>5.4545454545454497</v>
      </c>
      <c r="F18" s="7">
        <v>9.4545454545454994</v>
      </c>
      <c r="G18" s="7">
        <v>120.54</v>
      </c>
      <c r="H18" s="20" t="s">
        <v>27</v>
      </c>
    </row>
    <row r="19" spans="1:8" ht="18.75" x14ac:dyDescent="0.3">
      <c r="A19" s="120" t="s">
        <v>11</v>
      </c>
      <c r="B19" s="181">
        <v>150</v>
      </c>
      <c r="C19" s="182"/>
      <c r="D19" s="7">
        <v>4.9000000000000004</v>
      </c>
      <c r="E19" s="7">
        <v>10.6</v>
      </c>
      <c r="F19" s="7">
        <v>11.9</v>
      </c>
      <c r="G19" s="7">
        <v>215.1</v>
      </c>
      <c r="H19" s="20">
        <v>171</v>
      </c>
    </row>
    <row r="20" spans="1:8" ht="18" customHeight="1" x14ac:dyDescent="0.3">
      <c r="A20" s="12" t="s">
        <v>26</v>
      </c>
      <c r="B20" s="172">
        <v>200</v>
      </c>
      <c r="C20" s="173"/>
      <c r="D20" s="14">
        <v>0.17</v>
      </c>
      <c r="E20" s="14">
        <v>0.04</v>
      </c>
      <c r="F20" s="7">
        <v>23.1</v>
      </c>
      <c r="G20" s="7">
        <v>93.5</v>
      </c>
      <c r="H20" s="20">
        <v>639</v>
      </c>
    </row>
    <row r="21" spans="1:8" ht="18" customHeight="1" x14ac:dyDescent="0.3">
      <c r="A21" s="120" t="s">
        <v>14</v>
      </c>
      <c r="B21" s="181">
        <v>20</v>
      </c>
      <c r="C21" s="182"/>
      <c r="D21" s="7">
        <v>1</v>
      </c>
      <c r="E21" s="7">
        <v>0.2</v>
      </c>
      <c r="F21" s="7">
        <v>9.2000000000000011</v>
      </c>
      <c r="G21" s="7">
        <v>42.347999999999999</v>
      </c>
      <c r="H21" s="20" t="s">
        <v>59</v>
      </c>
    </row>
    <row r="22" spans="1:8" ht="18" customHeight="1" x14ac:dyDescent="0.3">
      <c r="A22" s="120" t="s">
        <v>15</v>
      </c>
      <c r="B22" s="181">
        <v>30</v>
      </c>
      <c r="C22" s="182"/>
      <c r="D22" s="7">
        <v>2.25</v>
      </c>
      <c r="E22" s="7">
        <v>0.22200000000000003</v>
      </c>
      <c r="F22" s="7">
        <v>14.549999999999999</v>
      </c>
      <c r="G22" s="7">
        <v>69.3</v>
      </c>
      <c r="H22" s="20" t="s">
        <v>59</v>
      </c>
    </row>
    <row r="23" spans="1:8" s="34" customFormat="1" ht="18" customHeight="1" x14ac:dyDescent="0.25">
      <c r="A23" s="9" t="s">
        <v>16</v>
      </c>
      <c r="B23" s="183">
        <f>SUM(B17:C22)</f>
        <v>710</v>
      </c>
      <c r="C23" s="184"/>
      <c r="D23" s="4">
        <f>SUM(D17:D22)</f>
        <v>24.32</v>
      </c>
      <c r="E23" s="4">
        <f>SUM(E17:E22)</f>
        <v>27.556545454545446</v>
      </c>
      <c r="F23" s="4">
        <f>SUM(F17:F22)</f>
        <v>83.244545454545502</v>
      </c>
      <c r="G23" s="4">
        <f>SUM(G17:G22)</f>
        <v>705.86799999999994</v>
      </c>
      <c r="H23" s="123"/>
    </row>
    <row r="24" spans="1:8" s="31" customFormat="1" ht="18" customHeight="1" x14ac:dyDescent="0.25">
      <c r="A24" s="33" t="s">
        <v>17</v>
      </c>
      <c r="B24" s="221"/>
      <c r="C24" s="222"/>
      <c r="D24" s="4">
        <f>D15+D23</f>
        <v>39.979999999999997</v>
      </c>
      <c r="E24" s="4">
        <f>E15+E23</f>
        <v>35.102545454545449</v>
      </c>
      <c r="F24" s="4">
        <f>F15+F23</f>
        <v>168.6045454545455</v>
      </c>
      <c r="G24" s="4">
        <f>G15+G23</f>
        <v>1189.8879999999999</v>
      </c>
      <c r="H24" s="8"/>
    </row>
    <row r="25" spans="1:8" ht="18" customHeight="1" x14ac:dyDescent="0.25">
      <c r="A25" s="176" t="s">
        <v>34</v>
      </c>
      <c r="B25" s="177"/>
      <c r="C25" s="177"/>
      <c r="D25" s="177"/>
      <c r="E25" s="177"/>
      <c r="F25" s="177"/>
      <c r="G25" s="178"/>
      <c r="H25" s="118"/>
    </row>
    <row r="26" spans="1:8" ht="18" customHeight="1" x14ac:dyDescent="0.25">
      <c r="A26" s="176" t="s">
        <v>35</v>
      </c>
      <c r="B26" s="177"/>
      <c r="C26" s="178"/>
      <c r="D26" s="4"/>
      <c r="E26" s="4"/>
      <c r="F26" s="4"/>
      <c r="G26" s="4"/>
      <c r="H26" s="118"/>
    </row>
    <row r="27" spans="1:8" ht="18.75" x14ac:dyDescent="0.25">
      <c r="A27" s="5" t="s">
        <v>95</v>
      </c>
      <c r="B27" s="227">
        <v>205</v>
      </c>
      <c r="C27" s="194"/>
      <c r="D27" s="16">
        <v>9.1999999999999993</v>
      </c>
      <c r="E27" s="16">
        <v>10</v>
      </c>
      <c r="F27" s="16">
        <f>72.5-13+2.56-8</f>
        <v>54.06</v>
      </c>
      <c r="G27" s="16">
        <v>329.6</v>
      </c>
      <c r="H27" s="119">
        <v>173</v>
      </c>
    </row>
    <row r="28" spans="1:8" ht="18.75" x14ac:dyDescent="0.3">
      <c r="A28" s="120" t="s">
        <v>84</v>
      </c>
      <c r="B28" s="181">
        <v>100</v>
      </c>
      <c r="C28" s="182"/>
      <c r="D28" s="7">
        <f>0.9/100*150</f>
        <v>1.35</v>
      </c>
      <c r="E28" s="7">
        <f>0.23/100*150</f>
        <v>0.34499999999999997</v>
      </c>
      <c r="F28" s="7">
        <f>11.8/100*150-1.75</f>
        <v>15.950000000000003</v>
      </c>
      <c r="G28" s="7">
        <v>72.3</v>
      </c>
      <c r="H28" s="20" t="s">
        <v>59</v>
      </c>
    </row>
    <row r="29" spans="1:8" ht="18" customHeight="1" x14ac:dyDescent="0.3">
      <c r="A29" s="120" t="s">
        <v>9</v>
      </c>
      <c r="B29" s="172">
        <v>200</v>
      </c>
      <c r="C29" s="173"/>
      <c r="D29" s="7">
        <v>0.17</v>
      </c>
      <c r="E29" s="7">
        <v>0.04</v>
      </c>
      <c r="F29" s="7">
        <v>10.5</v>
      </c>
      <c r="G29" s="7">
        <v>43.04</v>
      </c>
      <c r="H29" s="20">
        <v>376</v>
      </c>
    </row>
    <row r="30" spans="1:8" ht="18" customHeight="1" x14ac:dyDescent="0.3">
      <c r="A30" s="55" t="s">
        <v>79</v>
      </c>
      <c r="B30" s="181">
        <v>20</v>
      </c>
      <c r="C30" s="182"/>
      <c r="D30" s="7">
        <v>0.96799999999999997</v>
      </c>
      <c r="E30" s="7">
        <v>1.004</v>
      </c>
      <c r="F30" s="7">
        <v>6.4119999999999999</v>
      </c>
      <c r="G30" s="7">
        <v>38.56</v>
      </c>
      <c r="H30" s="20" t="s">
        <v>59</v>
      </c>
    </row>
    <row r="31" spans="1:8" s="34" customFormat="1" ht="18" customHeight="1" x14ac:dyDescent="0.25">
      <c r="A31" s="9" t="s">
        <v>10</v>
      </c>
      <c r="B31" s="183">
        <f>SUM(B27:C30)</f>
        <v>525</v>
      </c>
      <c r="C31" s="184"/>
      <c r="D31" s="122">
        <f>SUM(D27:D30)</f>
        <v>11.687999999999999</v>
      </c>
      <c r="E31" s="122">
        <f>SUM(E27:E30)</f>
        <v>11.388999999999999</v>
      </c>
      <c r="F31" s="122">
        <f>SUM(F27:F30)</f>
        <v>86.922000000000011</v>
      </c>
      <c r="G31" s="122">
        <f>SUM(G27:G30)</f>
        <v>483.50000000000006</v>
      </c>
      <c r="H31" s="123"/>
    </row>
    <row r="32" spans="1:8" ht="18" customHeight="1" x14ac:dyDescent="0.25">
      <c r="A32" s="176" t="s">
        <v>33</v>
      </c>
      <c r="B32" s="177"/>
      <c r="C32" s="178"/>
      <c r="D32" s="4"/>
      <c r="E32" s="4"/>
      <c r="F32" s="4"/>
      <c r="G32" s="4"/>
      <c r="H32" s="118"/>
    </row>
    <row r="33" spans="1:8" ht="18.75" x14ac:dyDescent="0.3">
      <c r="A33" s="15" t="s">
        <v>67</v>
      </c>
      <c r="B33" s="231">
        <v>220</v>
      </c>
      <c r="C33" s="232"/>
      <c r="D33" s="134">
        <v>15.330700000000002</v>
      </c>
      <c r="E33" s="13">
        <v>5.44</v>
      </c>
      <c r="F33" s="13">
        <v>35.450000000000003</v>
      </c>
      <c r="G33" s="13">
        <v>252.08</v>
      </c>
      <c r="H33" s="20">
        <v>112</v>
      </c>
    </row>
    <row r="34" spans="1:8" ht="18.75" x14ac:dyDescent="0.3">
      <c r="A34" s="120" t="s">
        <v>168</v>
      </c>
      <c r="B34" s="181">
        <v>220</v>
      </c>
      <c r="C34" s="182"/>
      <c r="D34" s="18">
        <v>6.9</v>
      </c>
      <c r="E34" s="18">
        <v>14.12</v>
      </c>
      <c r="F34" s="18">
        <v>17.899999999999999</v>
      </c>
      <c r="G34" s="18">
        <v>226.28</v>
      </c>
      <c r="H34" s="20">
        <v>259</v>
      </c>
    </row>
    <row r="35" spans="1:8" ht="18.75" x14ac:dyDescent="0.3">
      <c r="A35" s="12" t="s">
        <v>13</v>
      </c>
      <c r="B35" s="172">
        <v>200</v>
      </c>
      <c r="C35" s="173"/>
      <c r="D35" s="7">
        <v>0.3</v>
      </c>
      <c r="E35" s="7">
        <v>0.1</v>
      </c>
      <c r="F35" s="7">
        <v>23.666666666666668</v>
      </c>
      <c r="G35" s="7">
        <v>96</v>
      </c>
      <c r="H35" s="20">
        <v>349</v>
      </c>
    </row>
    <row r="36" spans="1:8" ht="18.75" x14ac:dyDescent="0.3">
      <c r="A36" s="120" t="s">
        <v>14</v>
      </c>
      <c r="B36" s="181">
        <v>30</v>
      </c>
      <c r="C36" s="182"/>
      <c r="D36" s="7">
        <v>1.5</v>
      </c>
      <c r="E36" s="7">
        <v>0.3</v>
      </c>
      <c r="F36" s="7">
        <v>13.800000000000002</v>
      </c>
      <c r="G36" s="7">
        <v>63.521999999999998</v>
      </c>
      <c r="H36" s="20" t="s">
        <v>59</v>
      </c>
    </row>
    <row r="37" spans="1:8" ht="18" customHeight="1" x14ac:dyDescent="0.3">
      <c r="A37" s="120" t="s">
        <v>15</v>
      </c>
      <c r="B37" s="181">
        <v>30</v>
      </c>
      <c r="C37" s="182"/>
      <c r="D37" s="7">
        <v>2.25</v>
      </c>
      <c r="E37" s="7">
        <v>0.22200000000000003</v>
      </c>
      <c r="F37" s="7">
        <v>14.549999999999999</v>
      </c>
      <c r="G37" s="7">
        <v>69.3</v>
      </c>
      <c r="H37" s="20" t="s">
        <v>59</v>
      </c>
    </row>
    <row r="38" spans="1:8" ht="18" customHeight="1" x14ac:dyDescent="0.25">
      <c r="A38" s="9" t="s">
        <v>16</v>
      </c>
      <c r="B38" s="183">
        <f>SUM(B33:C37)</f>
        <v>700</v>
      </c>
      <c r="C38" s="184"/>
      <c r="D38" s="4">
        <f>SUM(D33:D37)</f>
        <v>26.280700000000003</v>
      </c>
      <c r="E38" s="4">
        <f>SUM(E33:E37)</f>
        <v>20.182000000000002</v>
      </c>
      <c r="F38" s="4">
        <f>SUM(F33:F37)</f>
        <v>105.36666666666666</v>
      </c>
      <c r="G38" s="4">
        <f>SUM(G33:G37)</f>
        <v>707.18200000000002</v>
      </c>
      <c r="H38" s="123"/>
    </row>
    <row r="39" spans="1:8" s="34" customFormat="1" ht="18" customHeight="1" x14ac:dyDescent="0.25">
      <c r="A39" s="33" t="s">
        <v>17</v>
      </c>
      <c r="B39" s="221"/>
      <c r="C39" s="222"/>
      <c r="D39" s="4">
        <f>D31+D38</f>
        <v>37.968699999999998</v>
      </c>
      <c r="E39" s="4">
        <f>E31+E38</f>
        <v>31.571000000000002</v>
      </c>
      <c r="F39" s="4">
        <f>F31+F38</f>
        <v>192.28866666666667</v>
      </c>
      <c r="G39" s="4">
        <f>G31+G38</f>
        <v>1190.682</v>
      </c>
      <c r="H39" s="8"/>
    </row>
    <row r="40" spans="1:8" ht="18" customHeight="1" x14ac:dyDescent="0.25">
      <c r="A40" s="176" t="s">
        <v>36</v>
      </c>
      <c r="B40" s="177"/>
      <c r="C40" s="177"/>
      <c r="D40" s="177"/>
      <c r="E40" s="177"/>
      <c r="F40" s="177"/>
      <c r="G40" s="178"/>
      <c r="H40" s="118"/>
    </row>
    <row r="41" spans="1:8" ht="18" customHeight="1" x14ac:dyDescent="0.25">
      <c r="A41" s="176" t="s">
        <v>35</v>
      </c>
      <c r="B41" s="177"/>
      <c r="C41" s="178"/>
      <c r="D41" s="4"/>
      <c r="E41" s="4"/>
      <c r="F41" s="4"/>
      <c r="G41" s="4"/>
      <c r="H41" s="118"/>
    </row>
    <row r="42" spans="1:8" ht="33.75" x14ac:dyDescent="0.25">
      <c r="A42" s="56" t="s">
        <v>150</v>
      </c>
      <c r="B42" s="227">
        <v>230</v>
      </c>
      <c r="C42" s="194"/>
      <c r="D42" s="16">
        <v>26.6</v>
      </c>
      <c r="E42" s="16">
        <v>13.6</v>
      </c>
      <c r="F42" s="16">
        <v>24.2</v>
      </c>
      <c r="G42" s="16">
        <v>332</v>
      </c>
      <c r="H42" s="119">
        <v>224</v>
      </c>
    </row>
    <row r="43" spans="1:8" ht="18" customHeight="1" x14ac:dyDescent="0.3">
      <c r="A43" s="120" t="s">
        <v>72</v>
      </c>
      <c r="B43" s="172">
        <v>10</v>
      </c>
      <c r="C43" s="173"/>
      <c r="D43" s="7">
        <v>0.1</v>
      </c>
      <c r="E43" s="7">
        <v>7.25</v>
      </c>
      <c r="F43" s="7">
        <v>0.13999999999999996</v>
      </c>
      <c r="G43" s="7">
        <v>65.84</v>
      </c>
      <c r="H43" s="20">
        <v>14</v>
      </c>
    </row>
    <row r="44" spans="1:8" ht="18" customHeight="1" x14ac:dyDescent="0.3">
      <c r="A44" s="120" t="s">
        <v>151</v>
      </c>
      <c r="B44" s="172">
        <v>10</v>
      </c>
      <c r="C44" s="173"/>
      <c r="D44" s="7">
        <v>2.6</v>
      </c>
      <c r="E44" s="7">
        <v>2.7</v>
      </c>
      <c r="F44" s="7"/>
      <c r="G44" s="7">
        <v>34.6</v>
      </c>
      <c r="H44" s="20">
        <v>15</v>
      </c>
    </row>
    <row r="45" spans="1:8" ht="18" customHeight="1" x14ac:dyDescent="0.3">
      <c r="A45" s="120" t="s">
        <v>79</v>
      </c>
      <c r="B45" s="181">
        <v>50</v>
      </c>
      <c r="C45" s="182"/>
      <c r="D45" s="7">
        <v>2.5</v>
      </c>
      <c r="E45" s="7">
        <v>2.5</v>
      </c>
      <c r="F45" s="7">
        <v>16</v>
      </c>
      <c r="G45" s="7">
        <v>96.5</v>
      </c>
      <c r="H45" s="20" t="s">
        <v>59</v>
      </c>
    </row>
    <row r="46" spans="1:8" ht="18" customHeight="1" x14ac:dyDescent="0.3">
      <c r="A46" s="120" t="s">
        <v>71</v>
      </c>
      <c r="B46" s="181">
        <v>200</v>
      </c>
      <c r="C46" s="182"/>
      <c r="D46" s="7">
        <v>0.17</v>
      </c>
      <c r="E46" s="7">
        <v>0.04</v>
      </c>
      <c r="F46" s="7">
        <v>10.5</v>
      </c>
      <c r="G46" s="7">
        <v>43.04</v>
      </c>
      <c r="H46" s="20">
        <v>376</v>
      </c>
    </row>
    <row r="47" spans="1:8" s="34" customFormat="1" ht="18" customHeight="1" x14ac:dyDescent="0.25">
      <c r="A47" s="9" t="s">
        <v>10</v>
      </c>
      <c r="B47" s="183">
        <f>SUM(B42:C46)</f>
        <v>500</v>
      </c>
      <c r="C47" s="184"/>
      <c r="D47" s="122">
        <f>SUM(D42:D46)</f>
        <v>31.970000000000006</v>
      </c>
      <c r="E47" s="122">
        <f t="shared" ref="E47:G47" si="0">SUM(E42:E46)</f>
        <v>26.09</v>
      </c>
      <c r="F47" s="122">
        <f t="shared" si="0"/>
        <v>50.84</v>
      </c>
      <c r="G47" s="122">
        <f t="shared" si="0"/>
        <v>571.98</v>
      </c>
      <c r="H47" s="123"/>
    </row>
    <row r="48" spans="1:8" ht="18" customHeight="1" x14ac:dyDescent="0.25">
      <c r="A48" s="176" t="s">
        <v>33</v>
      </c>
      <c r="B48" s="177"/>
      <c r="C48" s="178"/>
      <c r="D48" s="4"/>
      <c r="E48" s="4"/>
      <c r="F48" s="4"/>
      <c r="G48" s="4"/>
      <c r="H48" s="118"/>
    </row>
    <row r="49" spans="1:8" ht="48.75" customHeight="1" x14ac:dyDescent="0.25">
      <c r="A49" s="19" t="s">
        <v>68</v>
      </c>
      <c r="B49" s="225">
        <v>200</v>
      </c>
      <c r="C49" s="226"/>
      <c r="D49" s="21">
        <f>5.96-1.18-0.465</f>
        <v>4.3150000000000004</v>
      </c>
      <c r="E49" s="21">
        <v>10.66</v>
      </c>
      <c r="F49" s="21">
        <f>15.68-4.29</f>
        <v>11.39</v>
      </c>
      <c r="G49" s="6">
        <v>158.76</v>
      </c>
      <c r="H49" s="119">
        <v>164</v>
      </c>
    </row>
    <row r="50" spans="1:8" ht="18" customHeight="1" x14ac:dyDescent="0.3">
      <c r="A50" s="5" t="s">
        <v>61</v>
      </c>
      <c r="B50" s="172">
        <v>150</v>
      </c>
      <c r="C50" s="173"/>
      <c r="D50" s="7">
        <v>10.3</v>
      </c>
      <c r="E50" s="7">
        <v>7.3</v>
      </c>
      <c r="F50" s="7">
        <v>15.8</v>
      </c>
      <c r="G50" s="7">
        <v>209.62</v>
      </c>
      <c r="H50" s="20">
        <v>198</v>
      </c>
    </row>
    <row r="51" spans="1:8" ht="18" customHeight="1" x14ac:dyDescent="0.3">
      <c r="A51" s="121" t="s">
        <v>169</v>
      </c>
      <c r="B51" s="174">
        <v>110</v>
      </c>
      <c r="C51" s="175"/>
      <c r="D51" s="18">
        <v>7.8090909090909086</v>
      </c>
      <c r="E51" s="18">
        <v>7.6999999999999993</v>
      </c>
      <c r="F51" s="18">
        <v>8.0909090909090917</v>
      </c>
      <c r="G51" s="18">
        <v>132.54</v>
      </c>
      <c r="H51" s="20" t="s">
        <v>28</v>
      </c>
    </row>
    <row r="52" spans="1:8" ht="18" customHeight="1" x14ac:dyDescent="0.3">
      <c r="A52" s="12" t="s">
        <v>13</v>
      </c>
      <c r="B52" s="227">
        <v>200</v>
      </c>
      <c r="C52" s="194"/>
      <c r="D52" s="7">
        <v>0.3</v>
      </c>
      <c r="E52" s="7">
        <v>0.1</v>
      </c>
      <c r="F52" s="7">
        <v>23.666666666666668</v>
      </c>
      <c r="G52" s="7">
        <v>96</v>
      </c>
      <c r="H52" s="20">
        <v>349</v>
      </c>
    </row>
    <row r="53" spans="1:8" ht="18" customHeight="1" x14ac:dyDescent="0.3">
      <c r="A53" s="120" t="s">
        <v>14</v>
      </c>
      <c r="B53" s="181">
        <v>20</v>
      </c>
      <c r="C53" s="182"/>
      <c r="D53" s="7">
        <v>1</v>
      </c>
      <c r="E53" s="7">
        <v>0.2</v>
      </c>
      <c r="F53" s="7">
        <v>9.2000000000000011</v>
      </c>
      <c r="G53" s="7">
        <v>42.347999999999999</v>
      </c>
      <c r="H53" s="20" t="s">
        <v>59</v>
      </c>
    </row>
    <row r="54" spans="1:8" ht="18" customHeight="1" x14ac:dyDescent="0.3">
      <c r="A54" s="120" t="s">
        <v>15</v>
      </c>
      <c r="B54" s="181">
        <v>30</v>
      </c>
      <c r="C54" s="182"/>
      <c r="D54" s="7">
        <v>2.25</v>
      </c>
      <c r="E54" s="7">
        <v>0.22200000000000003</v>
      </c>
      <c r="F54" s="7">
        <v>14.549999999999999</v>
      </c>
      <c r="G54" s="7">
        <v>69.3</v>
      </c>
      <c r="H54" s="20" t="s">
        <v>59</v>
      </c>
    </row>
    <row r="55" spans="1:8" s="34" customFormat="1" ht="18" customHeight="1" x14ac:dyDescent="0.25">
      <c r="A55" s="9" t="s">
        <v>16</v>
      </c>
      <c r="B55" s="183">
        <f>SUM(B49:C54)</f>
        <v>710</v>
      </c>
      <c r="C55" s="184"/>
      <c r="D55" s="4">
        <f>SUM(D49:D54)</f>
        <v>25.974090909090911</v>
      </c>
      <c r="E55" s="4">
        <f>SUM(E49:E54)</f>
        <v>26.182000000000002</v>
      </c>
      <c r="F55" s="4">
        <f>SUM(F49:F54)</f>
        <v>82.697575757575763</v>
      </c>
      <c r="G55" s="4">
        <f>SUM(G49:G54)</f>
        <v>708.56799999999987</v>
      </c>
      <c r="H55" s="123"/>
    </row>
    <row r="56" spans="1:8" s="31" customFormat="1" ht="18" customHeight="1" x14ac:dyDescent="0.25">
      <c r="A56" s="33" t="s">
        <v>17</v>
      </c>
      <c r="B56" s="221"/>
      <c r="C56" s="222"/>
      <c r="D56" s="4">
        <f>D47+D55</f>
        <v>57.944090909090917</v>
      </c>
      <c r="E56" s="4">
        <f>E47+E55</f>
        <v>52.272000000000006</v>
      </c>
      <c r="F56" s="4">
        <f>F47+F55</f>
        <v>133.53757575757578</v>
      </c>
      <c r="G56" s="4">
        <f>G47+G55</f>
        <v>1280.5479999999998</v>
      </c>
      <c r="H56" s="8"/>
    </row>
    <row r="57" spans="1:8" ht="18" customHeight="1" x14ac:dyDescent="0.25">
      <c r="A57" s="176" t="s">
        <v>37</v>
      </c>
      <c r="B57" s="177"/>
      <c r="C57" s="177"/>
      <c r="D57" s="177"/>
      <c r="E57" s="177"/>
      <c r="F57" s="177"/>
      <c r="G57" s="178"/>
      <c r="H57" s="118"/>
    </row>
    <row r="58" spans="1:8" ht="18" customHeight="1" x14ac:dyDescent="0.25">
      <c r="A58" s="40" t="s">
        <v>35</v>
      </c>
      <c r="B58" s="176"/>
      <c r="C58" s="178"/>
      <c r="D58" s="4"/>
      <c r="E58" s="4"/>
      <c r="F58" s="4"/>
      <c r="G58" s="4"/>
      <c r="H58" s="118"/>
    </row>
    <row r="59" spans="1:8" ht="49.5" customHeight="1" x14ac:dyDescent="0.25">
      <c r="A59" s="56" t="s">
        <v>177</v>
      </c>
      <c r="B59" s="227">
        <v>255</v>
      </c>
      <c r="C59" s="194"/>
      <c r="D59" s="16">
        <f>10.6-2.76-2</f>
        <v>5.84</v>
      </c>
      <c r="E59" s="16">
        <v>10</v>
      </c>
      <c r="F59" s="16">
        <f>72.5-13+2.56-8</f>
        <v>54.06</v>
      </c>
      <c r="G59" s="16">
        <v>329.6</v>
      </c>
      <c r="H59" s="119">
        <v>175</v>
      </c>
    </row>
    <row r="60" spans="1:8" ht="18" customHeight="1" x14ac:dyDescent="0.3">
      <c r="A60" s="120" t="s">
        <v>72</v>
      </c>
      <c r="B60" s="172">
        <v>10</v>
      </c>
      <c r="C60" s="173"/>
      <c r="D60" s="7">
        <v>0.1</v>
      </c>
      <c r="E60" s="7">
        <v>7.25</v>
      </c>
      <c r="F60" s="7">
        <v>0.13999999999999996</v>
      </c>
      <c r="G60" s="7">
        <v>65.84</v>
      </c>
      <c r="H60" s="20">
        <v>14</v>
      </c>
    </row>
    <row r="61" spans="1:8" ht="18" customHeight="1" x14ac:dyDescent="0.3">
      <c r="A61" s="120" t="s">
        <v>79</v>
      </c>
      <c r="B61" s="181">
        <v>40</v>
      </c>
      <c r="C61" s="182"/>
      <c r="D61" s="7">
        <v>2</v>
      </c>
      <c r="E61" s="7">
        <v>2</v>
      </c>
      <c r="F61" s="7">
        <v>12.8</v>
      </c>
      <c r="G61" s="7">
        <v>77.2</v>
      </c>
      <c r="H61" s="20" t="s">
        <v>59</v>
      </c>
    </row>
    <row r="62" spans="1:8" ht="18" customHeight="1" x14ac:dyDescent="0.3">
      <c r="A62" s="120" t="s">
        <v>71</v>
      </c>
      <c r="B62" s="181">
        <v>200</v>
      </c>
      <c r="C62" s="182"/>
      <c r="D62" s="7">
        <v>0.17</v>
      </c>
      <c r="E62" s="7">
        <v>0.04</v>
      </c>
      <c r="F62" s="7">
        <v>10.5</v>
      </c>
      <c r="G62" s="7">
        <v>43.04</v>
      </c>
      <c r="H62" s="20">
        <v>376</v>
      </c>
    </row>
    <row r="63" spans="1:8" s="31" customFormat="1" ht="18" customHeight="1" x14ac:dyDescent="0.25">
      <c r="A63" s="9" t="s">
        <v>10</v>
      </c>
      <c r="B63" s="183">
        <f>SUM(B59:C62)</f>
        <v>505</v>
      </c>
      <c r="C63" s="184"/>
      <c r="D63" s="122">
        <f>SUM(D59:D62)</f>
        <v>8.11</v>
      </c>
      <c r="E63" s="122">
        <f t="shared" ref="E63:G63" si="1">SUM(E59:E62)</f>
        <v>19.29</v>
      </c>
      <c r="F63" s="122">
        <f t="shared" si="1"/>
        <v>77.5</v>
      </c>
      <c r="G63" s="122">
        <f t="shared" si="1"/>
        <v>515.68000000000006</v>
      </c>
      <c r="H63" s="123"/>
    </row>
    <row r="64" spans="1:8" s="31" customFormat="1" ht="18" customHeight="1" x14ac:dyDescent="0.25">
      <c r="A64" s="176" t="s">
        <v>33</v>
      </c>
      <c r="B64" s="177"/>
      <c r="C64" s="11"/>
      <c r="D64" s="4"/>
      <c r="E64" s="4"/>
      <c r="F64" s="4"/>
      <c r="G64" s="4"/>
      <c r="H64" s="45"/>
    </row>
    <row r="65" spans="1:8" ht="37.5" x14ac:dyDescent="0.3">
      <c r="A65" s="19" t="s">
        <v>152</v>
      </c>
      <c r="B65" s="230">
        <v>210</v>
      </c>
      <c r="C65" s="186"/>
      <c r="D65" s="41">
        <v>5.5</v>
      </c>
      <c r="E65" s="41">
        <v>14.1</v>
      </c>
      <c r="F65" s="41">
        <v>10.1</v>
      </c>
      <c r="G65" s="41">
        <v>158.6</v>
      </c>
      <c r="H65" s="20">
        <v>82</v>
      </c>
    </row>
    <row r="66" spans="1:8" ht="26.25" customHeight="1" x14ac:dyDescent="0.3">
      <c r="A66" s="15" t="s">
        <v>170</v>
      </c>
      <c r="B66" s="170">
        <v>100</v>
      </c>
      <c r="C66" s="171"/>
      <c r="D66" s="35">
        <v>13.1</v>
      </c>
      <c r="E66" s="35">
        <v>8.6999999999999993</v>
      </c>
      <c r="F66" s="35">
        <v>9.4</v>
      </c>
      <c r="G66" s="35">
        <v>168.6</v>
      </c>
      <c r="H66" s="20">
        <v>254</v>
      </c>
    </row>
    <row r="67" spans="1:8" ht="18" customHeight="1" x14ac:dyDescent="0.3">
      <c r="A67" s="121" t="s">
        <v>83</v>
      </c>
      <c r="B67" s="174">
        <v>150</v>
      </c>
      <c r="C67" s="175"/>
      <c r="D67" s="16">
        <v>5.4</v>
      </c>
      <c r="E67" s="16">
        <v>9.1999999999999993</v>
      </c>
      <c r="F67" s="16">
        <v>26.4</v>
      </c>
      <c r="G67" s="16">
        <v>210</v>
      </c>
      <c r="H67" s="20" t="s">
        <v>89</v>
      </c>
    </row>
    <row r="68" spans="1:8" ht="18" customHeight="1" x14ac:dyDescent="0.3">
      <c r="A68" s="12" t="s">
        <v>65</v>
      </c>
      <c r="B68" s="172">
        <v>200</v>
      </c>
      <c r="C68" s="173"/>
      <c r="D68" s="14">
        <v>0.27</v>
      </c>
      <c r="E68" s="14">
        <v>0.1</v>
      </c>
      <c r="F68" s="7">
        <v>26.55</v>
      </c>
      <c r="G68" s="7">
        <v>108.2</v>
      </c>
      <c r="H68" s="20">
        <v>396</v>
      </c>
    </row>
    <row r="69" spans="1:8" s="31" customFormat="1" ht="18" customHeight="1" x14ac:dyDescent="0.3">
      <c r="A69" s="120" t="s">
        <v>14</v>
      </c>
      <c r="B69" s="181">
        <v>20</v>
      </c>
      <c r="C69" s="182"/>
      <c r="D69" s="7">
        <v>1</v>
      </c>
      <c r="E69" s="7">
        <v>0.2</v>
      </c>
      <c r="F69" s="7">
        <v>9.2000000000000011</v>
      </c>
      <c r="G69" s="7">
        <v>42.347999999999999</v>
      </c>
      <c r="H69" s="20" t="s">
        <v>59</v>
      </c>
    </row>
    <row r="70" spans="1:8" s="31" customFormat="1" ht="18" customHeight="1" x14ac:dyDescent="0.3">
      <c r="A70" s="120" t="s">
        <v>15</v>
      </c>
      <c r="B70" s="181">
        <v>30</v>
      </c>
      <c r="C70" s="182"/>
      <c r="D70" s="7">
        <v>2.25</v>
      </c>
      <c r="E70" s="7">
        <v>0.22200000000000003</v>
      </c>
      <c r="F70" s="7">
        <v>14.549999999999999</v>
      </c>
      <c r="G70" s="7">
        <v>69.3</v>
      </c>
      <c r="H70" s="20" t="s">
        <v>59</v>
      </c>
    </row>
    <row r="71" spans="1:8" s="31" customFormat="1" ht="18" customHeight="1" x14ac:dyDescent="0.25">
      <c r="A71" s="9" t="s">
        <v>16</v>
      </c>
      <c r="B71" s="183">
        <f>SUM(B65:C70)</f>
        <v>710</v>
      </c>
      <c r="C71" s="184"/>
      <c r="D71" s="4">
        <f>SUM(D65:D70)</f>
        <v>27.52</v>
      </c>
      <c r="E71" s="4">
        <f>SUM(E65:E70)</f>
        <v>32.521999999999998</v>
      </c>
      <c r="F71" s="4">
        <f>SUM(F65:F70)</f>
        <v>96.2</v>
      </c>
      <c r="G71" s="4">
        <f>SUM(G65:G70)</f>
        <v>757.048</v>
      </c>
      <c r="H71" s="123"/>
    </row>
    <row r="72" spans="1:8" ht="18" customHeight="1" x14ac:dyDescent="0.25">
      <c r="A72" s="33" t="s">
        <v>17</v>
      </c>
      <c r="B72" s="221"/>
      <c r="C72" s="222"/>
      <c r="D72" s="4">
        <f>D63+D71</f>
        <v>35.629999999999995</v>
      </c>
      <c r="E72" s="4">
        <f>E63+E71</f>
        <v>51.811999999999998</v>
      </c>
      <c r="F72" s="4">
        <f>F63+F71</f>
        <v>173.7</v>
      </c>
      <c r="G72" s="4">
        <f>G63+G71</f>
        <v>1272.7280000000001</v>
      </c>
      <c r="H72" s="8"/>
    </row>
    <row r="73" spans="1:8" ht="18" customHeight="1" x14ac:dyDescent="0.25">
      <c r="A73" s="176" t="s">
        <v>38</v>
      </c>
      <c r="B73" s="177"/>
      <c r="C73" s="177"/>
      <c r="D73" s="177"/>
      <c r="E73" s="177"/>
      <c r="F73" s="177"/>
      <c r="G73" s="178"/>
      <c r="H73" s="118"/>
    </row>
    <row r="74" spans="1:8" ht="18" customHeight="1" x14ac:dyDescent="0.25">
      <c r="A74" s="176" t="s">
        <v>35</v>
      </c>
      <c r="B74" s="177"/>
      <c r="C74" s="178"/>
      <c r="D74" s="4"/>
      <c r="E74" s="4"/>
      <c r="F74" s="4"/>
      <c r="G74" s="4"/>
      <c r="H74" s="118"/>
    </row>
    <row r="75" spans="1:8" ht="18.75" x14ac:dyDescent="0.3">
      <c r="A75" s="5" t="s">
        <v>60</v>
      </c>
      <c r="B75" s="195">
        <v>200</v>
      </c>
      <c r="C75" s="195"/>
      <c r="D75" s="7">
        <v>8.6333333333333329</v>
      </c>
      <c r="E75" s="7">
        <v>15</v>
      </c>
      <c r="F75" s="7">
        <v>46.7</v>
      </c>
      <c r="G75" s="7">
        <v>356.33</v>
      </c>
      <c r="H75" s="20">
        <v>204</v>
      </c>
    </row>
    <row r="76" spans="1:8" ht="18.75" x14ac:dyDescent="0.3">
      <c r="A76" s="120" t="s">
        <v>84</v>
      </c>
      <c r="B76" s="181">
        <v>100</v>
      </c>
      <c r="C76" s="182"/>
      <c r="D76" s="7">
        <f>0.9/100*150</f>
        <v>1.35</v>
      </c>
      <c r="E76" s="7">
        <f>0.23/100*150</f>
        <v>0.34499999999999997</v>
      </c>
      <c r="F76" s="7">
        <f>11.8/100*150-1.75</f>
        <v>15.950000000000003</v>
      </c>
      <c r="G76" s="7">
        <v>72.3</v>
      </c>
      <c r="H76" s="20" t="s">
        <v>59</v>
      </c>
    </row>
    <row r="77" spans="1:8" ht="18" customHeight="1" x14ac:dyDescent="0.3">
      <c r="A77" s="17" t="s">
        <v>18</v>
      </c>
      <c r="B77" s="181">
        <v>200</v>
      </c>
      <c r="C77" s="182"/>
      <c r="D77" s="7">
        <v>0.26</v>
      </c>
      <c r="E77" s="7">
        <v>0.05</v>
      </c>
      <c r="F77" s="7">
        <v>12.26</v>
      </c>
      <c r="G77" s="7">
        <v>49.72</v>
      </c>
      <c r="H77" s="20">
        <v>377</v>
      </c>
    </row>
    <row r="78" spans="1:8" ht="18" customHeight="1" x14ac:dyDescent="0.3">
      <c r="A78" s="55" t="s">
        <v>79</v>
      </c>
      <c r="B78" s="181">
        <v>20</v>
      </c>
      <c r="C78" s="182"/>
      <c r="D78" s="7">
        <v>0.96799999999999997</v>
      </c>
      <c r="E78" s="7">
        <v>1.004</v>
      </c>
      <c r="F78" s="7">
        <v>6.4119999999999999</v>
      </c>
      <c r="G78" s="7">
        <v>38.56</v>
      </c>
      <c r="H78" s="20">
        <v>576</v>
      </c>
    </row>
    <row r="79" spans="1:8" s="31" customFormat="1" ht="18" customHeight="1" x14ac:dyDescent="0.25">
      <c r="A79" s="9" t="s">
        <v>10</v>
      </c>
      <c r="B79" s="183">
        <f>SUM(B75:C78)</f>
        <v>520</v>
      </c>
      <c r="C79" s="184"/>
      <c r="D79" s="4">
        <f>SUM(D75:D78)</f>
        <v>11.211333333333332</v>
      </c>
      <c r="E79" s="4">
        <f t="shared" ref="E79:G79" si="2">SUM(E75:E78)</f>
        <v>16.399000000000001</v>
      </c>
      <c r="F79" s="4">
        <f t="shared" si="2"/>
        <v>81.322000000000017</v>
      </c>
      <c r="G79" s="4">
        <f t="shared" si="2"/>
        <v>516.91000000000008</v>
      </c>
      <c r="H79" s="123"/>
    </row>
    <row r="80" spans="1:8" s="31" customFormat="1" ht="18" customHeight="1" x14ac:dyDescent="0.25">
      <c r="A80" s="176" t="s">
        <v>33</v>
      </c>
      <c r="B80" s="177"/>
      <c r="C80" s="178"/>
      <c r="D80" s="4"/>
      <c r="E80" s="4"/>
      <c r="F80" s="4"/>
      <c r="G80" s="4"/>
      <c r="H80" s="30"/>
    </row>
    <row r="81" spans="1:8" ht="37.5" x14ac:dyDescent="0.25">
      <c r="A81" s="19" t="s">
        <v>154</v>
      </c>
      <c r="B81" s="225">
        <v>260</v>
      </c>
      <c r="C81" s="226"/>
      <c r="D81" s="21">
        <v>6.6</v>
      </c>
      <c r="E81" s="21">
        <v>14.8</v>
      </c>
      <c r="F81" s="21">
        <v>9.6999999999999993</v>
      </c>
      <c r="G81" s="6">
        <v>179.7</v>
      </c>
      <c r="H81" s="119">
        <v>84</v>
      </c>
    </row>
    <row r="82" spans="1:8" ht="18" customHeight="1" x14ac:dyDescent="0.3">
      <c r="A82" s="121" t="s">
        <v>171</v>
      </c>
      <c r="B82" s="189">
        <v>220</v>
      </c>
      <c r="C82" s="190"/>
      <c r="D82" s="7">
        <v>16.766666666666666</v>
      </c>
      <c r="E82" s="7">
        <v>18.654545454545449</v>
      </c>
      <c r="F82" s="7">
        <v>35.054545454545504</v>
      </c>
      <c r="G82" s="7">
        <v>374.81</v>
      </c>
      <c r="H82" s="20">
        <v>292</v>
      </c>
    </row>
    <row r="83" spans="1:8" ht="18" customHeight="1" x14ac:dyDescent="0.3">
      <c r="A83" s="12" t="s">
        <v>13</v>
      </c>
      <c r="B83" s="172">
        <v>200</v>
      </c>
      <c r="C83" s="173"/>
      <c r="D83" s="7">
        <v>0.3</v>
      </c>
      <c r="E83" s="7">
        <v>0.1</v>
      </c>
      <c r="F83" s="7">
        <v>23.666666666666668</v>
      </c>
      <c r="G83" s="7">
        <v>96</v>
      </c>
      <c r="H83" s="20">
        <v>349</v>
      </c>
    </row>
    <row r="84" spans="1:8" s="31" customFormat="1" ht="18" customHeight="1" x14ac:dyDescent="0.3">
      <c r="A84" s="120" t="s">
        <v>14</v>
      </c>
      <c r="B84" s="181">
        <v>20</v>
      </c>
      <c r="C84" s="182"/>
      <c r="D84" s="7">
        <v>1</v>
      </c>
      <c r="E84" s="7">
        <v>0.2</v>
      </c>
      <c r="F84" s="7">
        <v>9.2000000000000011</v>
      </c>
      <c r="G84" s="7">
        <v>42.347999999999999</v>
      </c>
      <c r="H84" s="20" t="s">
        <v>59</v>
      </c>
    </row>
    <row r="85" spans="1:8" s="31" customFormat="1" ht="18.75" customHeight="1" x14ac:dyDescent="0.3">
      <c r="A85" s="120" t="s">
        <v>15</v>
      </c>
      <c r="B85" s="181">
        <v>30</v>
      </c>
      <c r="C85" s="182"/>
      <c r="D85" s="7">
        <v>2.25</v>
      </c>
      <c r="E85" s="7">
        <v>0.22200000000000003</v>
      </c>
      <c r="F85" s="7">
        <v>14.549999999999999</v>
      </c>
      <c r="G85" s="7">
        <v>69.3</v>
      </c>
      <c r="H85" s="20" t="s">
        <v>59</v>
      </c>
    </row>
    <row r="86" spans="1:8" s="31" customFormat="1" ht="18.75" customHeight="1" x14ac:dyDescent="0.25">
      <c r="A86" s="9" t="s">
        <v>16</v>
      </c>
      <c r="B86" s="183">
        <f>SUM(B81:C85)</f>
        <v>730</v>
      </c>
      <c r="C86" s="184"/>
      <c r="D86" s="4">
        <f>SUM(D81:D85)</f>
        <v>26.916666666666668</v>
      </c>
      <c r="E86" s="4">
        <f>SUM(E81:E85)</f>
        <v>33.976545454545459</v>
      </c>
      <c r="F86" s="4">
        <f>SUM(F81:F85)</f>
        <v>92.171212121212179</v>
      </c>
      <c r="G86" s="4">
        <f>SUM(G81:G85)</f>
        <v>762.1579999999999</v>
      </c>
      <c r="H86" s="123"/>
    </row>
    <row r="87" spans="1:8" ht="18" customHeight="1" x14ac:dyDescent="0.25">
      <c r="A87" s="33" t="s">
        <v>17</v>
      </c>
      <c r="B87" s="221"/>
      <c r="C87" s="222"/>
      <c r="D87" s="4">
        <f>D79+D86</f>
        <v>38.128</v>
      </c>
      <c r="E87" s="4">
        <f>E79+E86</f>
        <v>50.37554545454546</v>
      </c>
      <c r="F87" s="4">
        <f>F79+F86</f>
        <v>173.4932121212122</v>
      </c>
      <c r="G87" s="4">
        <f>G79+G86</f>
        <v>1279.068</v>
      </c>
      <c r="H87" s="8"/>
    </row>
    <row r="88" spans="1:8" ht="18.75" x14ac:dyDescent="0.25">
      <c r="A88" s="176" t="s">
        <v>39</v>
      </c>
      <c r="B88" s="177"/>
      <c r="C88" s="177"/>
      <c r="D88" s="177"/>
      <c r="E88" s="177"/>
      <c r="F88" s="177"/>
      <c r="G88" s="178"/>
      <c r="H88" s="118"/>
    </row>
    <row r="89" spans="1:8" ht="18.75" customHeight="1" x14ac:dyDescent="0.25">
      <c r="A89" s="176" t="s">
        <v>35</v>
      </c>
      <c r="B89" s="177"/>
      <c r="C89" s="178"/>
      <c r="D89" s="4"/>
      <c r="E89" s="4"/>
      <c r="F89" s="4"/>
      <c r="G89" s="4"/>
      <c r="H89" s="118"/>
    </row>
    <row r="90" spans="1:8" ht="37.5" x14ac:dyDescent="0.25">
      <c r="A90" s="53" t="s">
        <v>94</v>
      </c>
      <c r="B90" s="227">
        <v>200</v>
      </c>
      <c r="C90" s="194"/>
      <c r="D90" s="18">
        <f>122/1000*200</f>
        <v>24.4</v>
      </c>
      <c r="E90" s="18">
        <v>10.7</v>
      </c>
      <c r="F90" s="18">
        <v>42.3</v>
      </c>
      <c r="G90" s="18">
        <v>363.1</v>
      </c>
      <c r="H90" s="119">
        <v>327</v>
      </c>
    </row>
    <row r="91" spans="1:8" ht="18.75" x14ac:dyDescent="0.3">
      <c r="A91" s="120" t="s">
        <v>84</v>
      </c>
      <c r="B91" s="181">
        <v>100</v>
      </c>
      <c r="C91" s="182"/>
      <c r="D91" s="7">
        <f>0.9/100*150</f>
        <v>1.35</v>
      </c>
      <c r="E91" s="7">
        <f>0.23/100*150</f>
        <v>0.34499999999999997</v>
      </c>
      <c r="F91" s="7">
        <f>11.8/100*150-1.75</f>
        <v>15.950000000000003</v>
      </c>
      <c r="G91" s="7">
        <v>72.3</v>
      </c>
      <c r="H91" s="20" t="s">
        <v>59</v>
      </c>
    </row>
    <row r="92" spans="1:8" ht="18.75" x14ac:dyDescent="0.3">
      <c r="A92" s="17" t="s">
        <v>18</v>
      </c>
      <c r="B92" s="230">
        <v>200</v>
      </c>
      <c r="C92" s="186"/>
      <c r="D92" s="7">
        <v>0.26</v>
      </c>
      <c r="E92" s="7">
        <v>0.05</v>
      </c>
      <c r="F92" s="7">
        <v>12.26</v>
      </c>
      <c r="G92" s="7">
        <v>49.72</v>
      </c>
      <c r="H92" s="20">
        <v>377</v>
      </c>
    </row>
    <row r="93" spans="1:8" ht="18.75" x14ac:dyDescent="0.3">
      <c r="A93" s="120" t="s">
        <v>79</v>
      </c>
      <c r="B93" s="181">
        <v>20</v>
      </c>
      <c r="C93" s="182"/>
      <c r="D93" s="7">
        <v>0.96799999999999997</v>
      </c>
      <c r="E93" s="7">
        <v>1.004</v>
      </c>
      <c r="F93" s="7">
        <v>6.4119999999999999</v>
      </c>
      <c r="G93" s="7">
        <v>38.56</v>
      </c>
      <c r="H93" s="20" t="s">
        <v>59</v>
      </c>
    </row>
    <row r="94" spans="1:8" s="31" customFormat="1" ht="32.25" customHeight="1" x14ac:dyDescent="0.25">
      <c r="A94" s="9" t="s">
        <v>10</v>
      </c>
      <c r="B94" s="183">
        <f>SUM(B90:C93)</f>
        <v>520</v>
      </c>
      <c r="C94" s="184"/>
      <c r="D94" s="4">
        <f>SUM(D90:D93)</f>
        <v>26.978000000000002</v>
      </c>
      <c r="E94" s="4">
        <f t="shared" ref="E94:F94" si="3">SUM(E90:E93)</f>
        <v>12.099</v>
      </c>
      <c r="F94" s="4">
        <f t="shared" si="3"/>
        <v>76.922000000000011</v>
      </c>
      <c r="G94" s="4">
        <f>SUM(G90:G93)</f>
        <v>523.68000000000006</v>
      </c>
      <c r="H94" s="123"/>
    </row>
    <row r="95" spans="1:8" s="31" customFormat="1" ht="18.75" x14ac:dyDescent="0.25">
      <c r="A95" s="176" t="s">
        <v>33</v>
      </c>
      <c r="B95" s="177"/>
      <c r="C95" s="178"/>
      <c r="D95" s="4"/>
      <c r="E95" s="4"/>
      <c r="F95" s="4"/>
      <c r="G95" s="4"/>
      <c r="H95" s="45"/>
    </row>
    <row r="96" spans="1:8" ht="18.75" customHeight="1" x14ac:dyDescent="0.25">
      <c r="A96" s="19" t="s">
        <v>49</v>
      </c>
      <c r="B96" s="225">
        <v>200</v>
      </c>
      <c r="C96" s="226"/>
      <c r="D96" s="21">
        <v>5</v>
      </c>
      <c r="E96" s="21">
        <v>7.67</v>
      </c>
      <c r="F96" s="21">
        <v>26.69</v>
      </c>
      <c r="G96" s="6">
        <v>195.79</v>
      </c>
      <c r="H96" s="119">
        <v>103</v>
      </c>
    </row>
    <row r="97" spans="1:8" ht="37.5" x14ac:dyDescent="0.3">
      <c r="A97" s="5" t="s">
        <v>172</v>
      </c>
      <c r="B97" s="172">
        <v>110</v>
      </c>
      <c r="C97" s="173"/>
      <c r="D97" s="14">
        <v>11.65</v>
      </c>
      <c r="E97" s="14">
        <v>7.08</v>
      </c>
      <c r="F97" s="14">
        <v>12.727272727272727</v>
      </c>
      <c r="G97" s="14">
        <v>183.69</v>
      </c>
      <c r="H97" s="20" t="s">
        <v>98</v>
      </c>
    </row>
    <row r="98" spans="1:8" ht="18.75" customHeight="1" x14ac:dyDescent="0.3">
      <c r="A98" s="120" t="s">
        <v>11</v>
      </c>
      <c r="B98" s="181">
        <v>150</v>
      </c>
      <c r="C98" s="182"/>
      <c r="D98" s="7">
        <v>4.9000000000000004</v>
      </c>
      <c r="E98" s="7">
        <v>10.6</v>
      </c>
      <c r="F98" s="7">
        <v>11.9</v>
      </c>
      <c r="G98" s="7">
        <v>215.1</v>
      </c>
      <c r="H98" s="20">
        <v>171</v>
      </c>
    </row>
    <row r="99" spans="1:8" ht="18.75" x14ac:dyDescent="0.3">
      <c r="A99" s="120" t="s">
        <v>20</v>
      </c>
      <c r="B99" s="181">
        <v>200</v>
      </c>
      <c r="C99" s="182"/>
      <c r="D99" s="7">
        <v>0.2</v>
      </c>
      <c r="E99" s="7">
        <v>0</v>
      </c>
      <c r="F99" s="7">
        <v>10.4</v>
      </c>
      <c r="G99" s="7">
        <v>41.9</v>
      </c>
      <c r="H99" s="20">
        <v>388</v>
      </c>
    </row>
    <row r="100" spans="1:8" s="31" customFormat="1" ht="18.75" x14ac:dyDescent="0.3">
      <c r="A100" s="120" t="s">
        <v>14</v>
      </c>
      <c r="B100" s="181">
        <v>30</v>
      </c>
      <c r="C100" s="182"/>
      <c r="D100" s="7">
        <v>1.5</v>
      </c>
      <c r="E100" s="7">
        <v>0.3</v>
      </c>
      <c r="F100" s="7">
        <v>13.800000000000002</v>
      </c>
      <c r="G100" s="7">
        <v>63.521999999999998</v>
      </c>
      <c r="H100" s="20" t="s">
        <v>59</v>
      </c>
    </row>
    <row r="101" spans="1:8" s="31" customFormat="1" ht="19.5" customHeight="1" x14ac:dyDescent="0.3">
      <c r="A101" s="120" t="s">
        <v>15</v>
      </c>
      <c r="B101" s="181">
        <v>30</v>
      </c>
      <c r="C101" s="182"/>
      <c r="D101" s="7">
        <v>2.25</v>
      </c>
      <c r="E101" s="7">
        <v>0.22200000000000003</v>
      </c>
      <c r="F101" s="7">
        <v>14.549999999999999</v>
      </c>
      <c r="G101" s="7">
        <v>69.3</v>
      </c>
      <c r="H101" s="20" t="s">
        <v>59</v>
      </c>
    </row>
    <row r="102" spans="1:8" s="31" customFormat="1" ht="18.75" customHeight="1" x14ac:dyDescent="0.25">
      <c r="A102" s="9" t="s">
        <v>16</v>
      </c>
      <c r="B102" s="183">
        <f>SUM(B96:C101)</f>
        <v>720</v>
      </c>
      <c r="C102" s="184"/>
      <c r="D102" s="4">
        <f>SUM(D96:D101)</f>
        <v>25.499999999999996</v>
      </c>
      <c r="E102" s="4">
        <f>SUM(E96:E101)</f>
        <v>25.872000000000003</v>
      </c>
      <c r="F102" s="4">
        <f>SUM(F96:F101)</f>
        <v>90.067272727272723</v>
      </c>
      <c r="G102" s="4">
        <f>SUM(G96:G101)</f>
        <v>769.30200000000002</v>
      </c>
      <c r="H102" s="123"/>
    </row>
    <row r="103" spans="1:8" x14ac:dyDescent="0.25">
      <c r="A103" s="33" t="s">
        <v>17</v>
      </c>
      <c r="B103" s="221"/>
      <c r="C103" s="222"/>
      <c r="D103" s="4">
        <f>D94+D102</f>
        <v>52.477999999999994</v>
      </c>
      <c r="E103" s="4">
        <f>E94+E102</f>
        <v>37.971000000000004</v>
      </c>
      <c r="F103" s="4">
        <f>F94+F102</f>
        <v>166.98927272727275</v>
      </c>
      <c r="G103" s="4">
        <f>G94+G102</f>
        <v>1292.982</v>
      </c>
      <c r="H103" s="8"/>
    </row>
    <row r="104" spans="1:8" ht="18.75" x14ac:dyDescent="0.25">
      <c r="A104" s="176" t="s">
        <v>40</v>
      </c>
      <c r="B104" s="177"/>
      <c r="C104" s="177"/>
      <c r="D104" s="177"/>
      <c r="E104" s="177"/>
      <c r="F104" s="177"/>
      <c r="G104" s="177"/>
      <c r="H104" s="178"/>
    </row>
    <row r="105" spans="1:8" ht="18.75" customHeight="1" x14ac:dyDescent="0.25">
      <c r="A105" s="176" t="s">
        <v>35</v>
      </c>
      <c r="B105" s="177"/>
      <c r="C105" s="178"/>
      <c r="D105" s="4"/>
      <c r="E105" s="4"/>
      <c r="F105" s="4"/>
      <c r="G105" s="4"/>
      <c r="H105" s="118"/>
    </row>
    <row r="106" spans="1:8" ht="18.75" x14ac:dyDescent="0.3">
      <c r="A106" s="120" t="s">
        <v>173</v>
      </c>
      <c r="B106" s="181">
        <v>110</v>
      </c>
      <c r="C106" s="182"/>
      <c r="D106" s="7">
        <v>8.5</v>
      </c>
      <c r="E106" s="7">
        <v>5.4545454545454497</v>
      </c>
      <c r="F106" s="7">
        <v>9.4545454545454994</v>
      </c>
      <c r="G106" s="7">
        <v>120.54</v>
      </c>
      <c r="H106" s="20" t="s">
        <v>27</v>
      </c>
    </row>
    <row r="107" spans="1:8" ht="18.75" x14ac:dyDescent="0.3">
      <c r="A107" s="121" t="s">
        <v>52</v>
      </c>
      <c r="B107" s="189">
        <v>150</v>
      </c>
      <c r="C107" s="190"/>
      <c r="D107" s="18">
        <v>3.8</v>
      </c>
      <c r="E107" s="18">
        <v>15.6</v>
      </c>
      <c r="F107" s="18">
        <v>30.2</v>
      </c>
      <c r="G107" s="18">
        <v>276.39999999999998</v>
      </c>
      <c r="H107" s="20">
        <v>234</v>
      </c>
    </row>
    <row r="108" spans="1:8" ht="18.75" x14ac:dyDescent="0.3">
      <c r="A108" s="17" t="s">
        <v>18</v>
      </c>
      <c r="B108" s="230">
        <v>200</v>
      </c>
      <c r="C108" s="186"/>
      <c r="D108" s="7">
        <v>0.26</v>
      </c>
      <c r="E108" s="7">
        <v>0.05</v>
      </c>
      <c r="F108" s="7">
        <v>12.26</v>
      </c>
      <c r="G108" s="7">
        <v>49.72</v>
      </c>
      <c r="H108" s="20">
        <v>377</v>
      </c>
    </row>
    <row r="109" spans="1:8" ht="18.75" x14ac:dyDescent="0.3">
      <c r="A109" s="120" t="s">
        <v>79</v>
      </c>
      <c r="B109" s="181">
        <v>40</v>
      </c>
      <c r="C109" s="182"/>
      <c r="D109" s="7">
        <v>2</v>
      </c>
      <c r="E109" s="7">
        <v>2</v>
      </c>
      <c r="F109" s="7">
        <v>12.8</v>
      </c>
      <c r="G109" s="7">
        <v>77.2</v>
      </c>
      <c r="H109" s="20" t="s">
        <v>59</v>
      </c>
    </row>
    <row r="110" spans="1:8" x14ac:dyDescent="0.25">
      <c r="A110" s="9" t="s">
        <v>10</v>
      </c>
      <c r="B110" s="183">
        <f>SUM(B106:C109)</f>
        <v>500</v>
      </c>
      <c r="C110" s="184"/>
      <c r="D110" s="4">
        <f>SUM(D106:D109)</f>
        <v>14.56</v>
      </c>
      <c r="E110" s="4">
        <f>SUM(E106:E109)</f>
        <v>23.104545454545448</v>
      </c>
      <c r="F110" s="4">
        <f>SUM(F106:F109)</f>
        <v>64.714545454545501</v>
      </c>
      <c r="G110" s="4">
        <f>SUM(G106:G109)</f>
        <v>523.86</v>
      </c>
      <c r="H110" s="123"/>
    </row>
    <row r="111" spans="1:8" ht="18.75" x14ac:dyDescent="0.25">
      <c r="A111" s="176" t="s">
        <v>33</v>
      </c>
      <c r="B111" s="177"/>
      <c r="C111" s="178"/>
      <c r="D111" s="4"/>
      <c r="E111" s="4"/>
      <c r="F111" s="4"/>
      <c r="G111" s="4"/>
      <c r="H111" s="118"/>
    </row>
    <row r="112" spans="1:8" ht="18.75" x14ac:dyDescent="0.3">
      <c r="A112" s="121" t="s">
        <v>88</v>
      </c>
      <c r="B112" s="228">
        <v>200</v>
      </c>
      <c r="C112" s="229"/>
      <c r="D112" s="18">
        <v>2.2000000000000002</v>
      </c>
      <c r="E112" s="18">
        <v>4.74</v>
      </c>
      <c r="F112" s="18">
        <v>20.260000000000002</v>
      </c>
      <c r="G112" s="18">
        <v>131.88</v>
      </c>
      <c r="H112" s="20">
        <v>134</v>
      </c>
    </row>
    <row r="113" spans="1:8" ht="37.5" x14ac:dyDescent="0.3">
      <c r="A113" s="5" t="s">
        <v>174</v>
      </c>
      <c r="B113" s="172">
        <v>110</v>
      </c>
      <c r="C113" s="173"/>
      <c r="D113" s="14">
        <v>10.44</v>
      </c>
      <c r="E113" s="14">
        <v>7.0299999999999994</v>
      </c>
      <c r="F113" s="14">
        <v>7.6999999999999993</v>
      </c>
      <c r="G113" s="14">
        <v>135.47</v>
      </c>
      <c r="H113" s="20" t="s">
        <v>70</v>
      </c>
    </row>
    <row r="114" spans="1:8" ht="18.75" x14ac:dyDescent="0.3">
      <c r="A114" s="5" t="s">
        <v>86</v>
      </c>
      <c r="B114" s="170">
        <v>150</v>
      </c>
      <c r="C114" s="171"/>
      <c r="D114" s="18">
        <v>2.8</v>
      </c>
      <c r="E114" s="18">
        <v>10.6</v>
      </c>
      <c r="F114" s="18">
        <v>15.6</v>
      </c>
      <c r="G114" s="18">
        <v>189</v>
      </c>
      <c r="H114" s="20">
        <v>172</v>
      </c>
    </row>
    <row r="115" spans="1:8" ht="18.75" x14ac:dyDescent="0.3">
      <c r="A115" s="12" t="s">
        <v>13</v>
      </c>
      <c r="B115" s="172">
        <v>200</v>
      </c>
      <c r="C115" s="173"/>
      <c r="D115" s="7">
        <v>0.3</v>
      </c>
      <c r="E115" s="7">
        <v>0.1</v>
      </c>
      <c r="F115" s="7">
        <v>23.666666666666668</v>
      </c>
      <c r="G115" s="7">
        <v>96</v>
      </c>
      <c r="H115" s="20">
        <v>349</v>
      </c>
    </row>
    <row r="116" spans="1:8" ht="18" customHeight="1" x14ac:dyDescent="0.3">
      <c r="A116" s="120" t="s">
        <v>14</v>
      </c>
      <c r="B116" s="181">
        <v>30</v>
      </c>
      <c r="C116" s="182"/>
      <c r="D116" s="7">
        <v>1.5</v>
      </c>
      <c r="E116" s="7">
        <v>0.3</v>
      </c>
      <c r="F116" s="7">
        <v>13.800000000000002</v>
      </c>
      <c r="G116" s="7">
        <v>63.521999999999998</v>
      </c>
      <c r="H116" s="20" t="s">
        <v>59</v>
      </c>
    </row>
    <row r="117" spans="1:8" ht="18.75" x14ac:dyDescent="0.3">
      <c r="A117" s="120" t="s">
        <v>15</v>
      </c>
      <c r="B117" s="181">
        <v>40</v>
      </c>
      <c r="C117" s="182"/>
      <c r="D117" s="7">
        <v>3.06</v>
      </c>
      <c r="E117" s="7">
        <v>0.26</v>
      </c>
      <c r="F117" s="7">
        <v>19.5</v>
      </c>
      <c r="G117" s="7">
        <v>92.4</v>
      </c>
      <c r="H117" s="20" t="s">
        <v>59</v>
      </c>
    </row>
    <row r="118" spans="1:8" x14ac:dyDescent="0.25">
      <c r="A118" s="9" t="s">
        <v>16</v>
      </c>
      <c r="B118" s="183">
        <f>SUM(B112:C117)</f>
        <v>730</v>
      </c>
      <c r="C118" s="184"/>
      <c r="D118" s="4">
        <f>SUM(D112:D117)</f>
        <v>20.3</v>
      </c>
      <c r="E118" s="4">
        <f>SUM(E112:E117)</f>
        <v>23.03</v>
      </c>
      <c r="F118" s="4">
        <f>SUM(F112:F117)</f>
        <v>100.52666666666667</v>
      </c>
      <c r="G118" s="4">
        <f>SUM(G112:G117)</f>
        <v>708.27200000000005</v>
      </c>
      <c r="H118" s="123"/>
    </row>
    <row r="119" spans="1:8" ht="18" customHeight="1" x14ac:dyDescent="0.25">
      <c r="A119" s="33" t="s">
        <v>17</v>
      </c>
      <c r="B119" s="221"/>
      <c r="C119" s="222"/>
      <c r="D119" s="4">
        <f>D110+D118</f>
        <v>34.86</v>
      </c>
      <c r="E119" s="4">
        <f>E110+E118</f>
        <v>46.134545454545446</v>
      </c>
      <c r="F119" s="4">
        <f>F110+F118</f>
        <v>165.24121212121219</v>
      </c>
      <c r="G119" s="4">
        <f>G110+G118</f>
        <v>1232.1320000000001</v>
      </c>
      <c r="H119" s="8"/>
    </row>
    <row r="120" spans="1:8" ht="30" customHeight="1" x14ac:dyDescent="0.25">
      <c r="A120" s="176" t="s">
        <v>41</v>
      </c>
      <c r="B120" s="177"/>
      <c r="C120" s="177"/>
      <c r="D120" s="177"/>
      <c r="E120" s="177"/>
      <c r="F120" s="177"/>
      <c r="G120" s="178"/>
      <c r="H120" s="118"/>
    </row>
    <row r="121" spans="1:8" ht="18" customHeight="1" x14ac:dyDescent="0.25">
      <c r="A121" s="176" t="s">
        <v>35</v>
      </c>
      <c r="B121" s="177"/>
      <c r="C121" s="178"/>
      <c r="D121" s="4"/>
      <c r="E121" s="4"/>
      <c r="F121" s="4"/>
      <c r="G121" s="4"/>
      <c r="H121" s="118"/>
    </row>
    <row r="122" spans="1:8" ht="18.75" x14ac:dyDescent="0.25">
      <c r="A122" s="53" t="s">
        <v>91</v>
      </c>
      <c r="B122" s="172">
        <v>205</v>
      </c>
      <c r="C122" s="173"/>
      <c r="D122" s="21">
        <v>13.32</v>
      </c>
      <c r="E122" s="21">
        <v>13.8</v>
      </c>
      <c r="F122" s="21">
        <v>45.6</v>
      </c>
      <c r="G122" s="21">
        <v>359.88</v>
      </c>
      <c r="H122" s="119">
        <v>181</v>
      </c>
    </row>
    <row r="123" spans="1:8" ht="18.75" x14ac:dyDescent="0.3">
      <c r="A123" s="120" t="s">
        <v>84</v>
      </c>
      <c r="B123" s="181">
        <v>100</v>
      </c>
      <c r="C123" s="182"/>
      <c r="D123" s="7">
        <f>0.9/100*150</f>
        <v>1.35</v>
      </c>
      <c r="E123" s="7">
        <f>0.23/100*150</f>
        <v>0.34499999999999997</v>
      </c>
      <c r="F123" s="7">
        <f>11.8/100*150-1.75</f>
        <v>15.950000000000003</v>
      </c>
      <c r="G123" s="7">
        <v>72.3</v>
      </c>
      <c r="H123" s="20" t="s">
        <v>59</v>
      </c>
    </row>
    <row r="124" spans="1:8" ht="18.75" x14ac:dyDescent="0.3">
      <c r="A124" s="120" t="s">
        <v>9</v>
      </c>
      <c r="B124" s="172">
        <v>200</v>
      </c>
      <c r="C124" s="173"/>
      <c r="D124" s="7">
        <v>0.17</v>
      </c>
      <c r="E124" s="7">
        <v>0.04</v>
      </c>
      <c r="F124" s="7">
        <v>10.5</v>
      </c>
      <c r="G124" s="7">
        <v>43.04</v>
      </c>
      <c r="H124" s="20">
        <v>376</v>
      </c>
    </row>
    <row r="125" spans="1:8" ht="18.75" x14ac:dyDescent="0.3">
      <c r="A125" s="120" t="s">
        <v>151</v>
      </c>
      <c r="B125" s="172">
        <v>10</v>
      </c>
      <c r="C125" s="173"/>
      <c r="D125" s="7">
        <v>2.6</v>
      </c>
      <c r="E125" s="7">
        <v>2.7</v>
      </c>
      <c r="F125" s="7"/>
      <c r="G125" s="7">
        <v>34.6</v>
      </c>
      <c r="H125" s="20">
        <v>15</v>
      </c>
    </row>
    <row r="126" spans="1:8" ht="18.75" x14ac:dyDescent="0.3">
      <c r="A126" s="120" t="s">
        <v>79</v>
      </c>
      <c r="B126" s="181">
        <v>20</v>
      </c>
      <c r="C126" s="182"/>
      <c r="D126" s="7">
        <v>0.96799999999999997</v>
      </c>
      <c r="E126" s="7">
        <v>1.004</v>
      </c>
      <c r="F126" s="7">
        <v>6.4119999999999999</v>
      </c>
      <c r="G126" s="7">
        <v>38.56</v>
      </c>
      <c r="H126" s="20" t="s">
        <v>59</v>
      </c>
    </row>
    <row r="127" spans="1:8" x14ac:dyDescent="0.25">
      <c r="A127" s="9" t="s">
        <v>10</v>
      </c>
      <c r="B127" s="187">
        <f>SUM(B122:C126)</f>
        <v>535</v>
      </c>
      <c r="C127" s="188"/>
      <c r="D127" s="4">
        <f>SUM(D122:D126)</f>
        <v>18.408000000000001</v>
      </c>
      <c r="E127" s="4">
        <f t="shared" ref="E127:G127" si="4">SUM(E122:E126)</f>
        <v>17.889000000000003</v>
      </c>
      <c r="F127" s="4">
        <f t="shared" si="4"/>
        <v>78.462000000000018</v>
      </c>
      <c r="G127" s="4">
        <f t="shared" si="4"/>
        <v>548.38000000000011</v>
      </c>
      <c r="H127" s="123"/>
    </row>
    <row r="128" spans="1:8" ht="18" customHeight="1" x14ac:dyDescent="0.25">
      <c r="A128" s="176" t="s">
        <v>33</v>
      </c>
      <c r="B128" s="177"/>
      <c r="C128" s="177"/>
      <c r="D128" s="38"/>
      <c r="E128" s="38"/>
      <c r="F128" s="38"/>
      <c r="G128" s="38"/>
      <c r="H128" s="44"/>
    </row>
    <row r="129" spans="1:8" ht="24.75" customHeight="1" x14ac:dyDescent="0.3">
      <c r="A129" s="19" t="s">
        <v>21</v>
      </c>
      <c r="B129" s="170">
        <v>200</v>
      </c>
      <c r="C129" s="171"/>
      <c r="D129" s="16">
        <v>7.5</v>
      </c>
      <c r="E129" s="16">
        <v>11.04</v>
      </c>
      <c r="F129" s="16">
        <v>15.04</v>
      </c>
      <c r="G129" s="16">
        <v>165.08</v>
      </c>
      <c r="H129" s="20">
        <v>102</v>
      </c>
    </row>
    <row r="130" spans="1:8" ht="18.75" x14ac:dyDescent="0.3">
      <c r="A130" s="17" t="s">
        <v>175</v>
      </c>
      <c r="B130" s="179">
        <v>100</v>
      </c>
      <c r="C130" s="180"/>
      <c r="D130" s="36">
        <v>5.6</v>
      </c>
      <c r="E130" s="36">
        <v>2.6</v>
      </c>
      <c r="F130" s="36">
        <v>10.199999999999999</v>
      </c>
      <c r="G130" s="36">
        <v>88.6</v>
      </c>
      <c r="H130" s="20" t="s">
        <v>99</v>
      </c>
    </row>
    <row r="131" spans="1:8" ht="18.75" x14ac:dyDescent="0.3">
      <c r="A131" s="5" t="s">
        <v>31</v>
      </c>
      <c r="B131" s="172">
        <v>150</v>
      </c>
      <c r="C131" s="173"/>
      <c r="D131" s="7">
        <v>5.7</v>
      </c>
      <c r="E131" s="7">
        <v>3.9</v>
      </c>
      <c r="F131" s="7">
        <v>36.299999999999997</v>
      </c>
      <c r="G131" s="7">
        <v>202.8</v>
      </c>
      <c r="H131" s="20">
        <v>334</v>
      </c>
    </row>
    <row r="132" spans="1:8" ht="18.75" x14ac:dyDescent="0.3">
      <c r="A132" s="12" t="s">
        <v>26</v>
      </c>
      <c r="B132" s="172">
        <v>200</v>
      </c>
      <c r="C132" s="173"/>
      <c r="D132" s="14">
        <v>0.17</v>
      </c>
      <c r="E132" s="14">
        <v>0.04</v>
      </c>
      <c r="F132" s="7">
        <v>23.1</v>
      </c>
      <c r="G132" s="7">
        <v>93.5</v>
      </c>
      <c r="H132" s="20">
        <v>639</v>
      </c>
    </row>
    <row r="133" spans="1:8" ht="18.75" x14ac:dyDescent="0.3">
      <c r="A133" s="120" t="s">
        <v>14</v>
      </c>
      <c r="B133" s="181">
        <v>30</v>
      </c>
      <c r="C133" s="182"/>
      <c r="D133" s="7">
        <v>1.5</v>
      </c>
      <c r="E133" s="7">
        <v>0.3</v>
      </c>
      <c r="F133" s="7">
        <v>13.800000000000002</v>
      </c>
      <c r="G133" s="7">
        <v>63.521999999999998</v>
      </c>
      <c r="H133" s="20" t="s">
        <v>59</v>
      </c>
    </row>
    <row r="134" spans="1:8" ht="18.75" x14ac:dyDescent="0.3">
      <c r="A134" s="120" t="s">
        <v>15</v>
      </c>
      <c r="B134" s="181">
        <v>40</v>
      </c>
      <c r="C134" s="182"/>
      <c r="D134" s="7">
        <v>3.06</v>
      </c>
      <c r="E134" s="7">
        <v>0.26</v>
      </c>
      <c r="F134" s="7">
        <v>19.5</v>
      </c>
      <c r="G134" s="7">
        <v>92.4</v>
      </c>
      <c r="H134" s="20" t="s">
        <v>59</v>
      </c>
    </row>
    <row r="135" spans="1:8" ht="18.75" customHeight="1" x14ac:dyDescent="0.25">
      <c r="A135" s="9" t="s">
        <v>16</v>
      </c>
      <c r="B135" s="183">
        <f>SUM(B129:C134)</f>
        <v>720</v>
      </c>
      <c r="C135" s="184"/>
      <c r="D135" s="4">
        <f>SUM(D129:D134)</f>
        <v>23.53</v>
      </c>
      <c r="E135" s="4">
        <f>SUM(E129:E134)</f>
        <v>18.14</v>
      </c>
      <c r="F135" s="4">
        <f>SUM(F129:F134)</f>
        <v>117.93999999999998</v>
      </c>
      <c r="G135" s="4">
        <f>SUM(G129:G134)</f>
        <v>705.90200000000004</v>
      </c>
      <c r="H135" s="123"/>
    </row>
    <row r="136" spans="1:8" x14ac:dyDescent="0.25">
      <c r="A136" s="33" t="s">
        <v>17</v>
      </c>
      <c r="B136" s="221"/>
      <c r="C136" s="222"/>
      <c r="D136" s="4">
        <f>D127+D135</f>
        <v>41.938000000000002</v>
      </c>
      <c r="E136" s="4">
        <f>E127+E135</f>
        <v>36.029000000000003</v>
      </c>
      <c r="F136" s="4">
        <f>F127+F135</f>
        <v>196.40199999999999</v>
      </c>
      <c r="G136" s="4">
        <f>G127+G135</f>
        <v>1254.2820000000002</v>
      </c>
      <c r="H136" s="8"/>
    </row>
    <row r="137" spans="1:8" ht="18" customHeight="1" x14ac:dyDescent="0.25">
      <c r="A137" s="176" t="s">
        <v>42</v>
      </c>
      <c r="B137" s="177"/>
      <c r="C137" s="177"/>
      <c r="D137" s="177"/>
      <c r="E137" s="177"/>
      <c r="F137" s="177"/>
      <c r="G137" s="178"/>
      <c r="H137" s="118"/>
    </row>
    <row r="138" spans="1:8" ht="18.75" customHeight="1" x14ac:dyDescent="0.25">
      <c r="A138" s="176" t="s">
        <v>35</v>
      </c>
      <c r="B138" s="177"/>
      <c r="C138" s="178"/>
      <c r="D138" s="4"/>
      <c r="E138" s="4"/>
      <c r="F138" s="4"/>
      <c r="G138" s="4"/>
      <c r="H138" s="118"/>
    </row>
    <row r="139" spans="1:8" ht="35.25" customHeight="1" x14ac:dyDescent="0.3">
      <c r="A139" s="17" t="s">
        <v>155</v>
      </c>
      <c r="B139" s="172">
        <v>230</v>
      </c>
      <c r="C139" s="173"/>
      <c r="D139" s="14">
        <v>11.36</v>
      </c>
      <c r="E139" s="14">
        <v>15.2</v>
      </c>
      <c r="F139" s="14">
        <v>59.52</v>
      </c>
      <c r="G139" s="39">
        <v>422.4</v>
      </c>
      <c r="H139" s="20">
        <v>188</v>
      </c>
    </row>
    <row r="140" spans="1:8" ht="18.75" x14ac:dyDescent="0.3">
      <c r="A140" s="55" t="s">
        <v>90</v>
      </c>
      <c r="B140" s="181">
        <v>30</v>
      </c>
      <c r="C140" s="182"/>
      <c r="D140" s="7">
        <v>1.1000000000000001</v>
      </c>
      <c r="E140" s="7">
        <v>8.3000000000000007</v>
      </c>
      <c r="F140" s="7">
        <v>6.5</v>
      </c>
      <c r="G140" s="7">
        <v>105.1</v>
      </c>
      <c r="H140" s="20" t="s">
        <v>101</v>
      </c>
    </row>
    <row r="141" spans="1:8" ht="18.75" x14ac:dyDescent="0.3">
      <c r="A141" s="120" t="s">
        <v>84</v>
      </c>
      <c r="B141" s="181">
        <v>100</v>
      </c>
      <c r="C141" s="182"/>
      <c r="D141" s="7">
        <f>0.9/100*150</f>
        <v>1.35</v>
      </c>
      <c r="E141" s="7">
        <f>0.23/100*150</f>
        <v>0.34499999999999997</v>
      </c>
      <c r="F141" s="7">
        <f>11.8/100*150-1.75</f>
        <v>15.950000000000003</v>
      </c>
      <c r="G141" s="7">
        <v>72.3</v>
      </c>
      <c r="H141" s="20" t="s">
        <v>59</v>
      </c>
    </row>
    <row r="142" spans="1:8" ht="18.75" x14ac:dyDescent="0.3">
      <c r="A142" s="17" t="s">
        <v>18</v>
      </c>
      <c r="B142" s="181">
        <v>200</v>
      </c>
      <c r="C142" s="182"/>
      <c r="D142" s="7">
        <v>0.26</v>
      </c>
      <c r="E142" s="7">
        <v>0.05</v>
      </c>
      <c r="F142" s="7">
        <v>12.26</v>
      </c>
      <c r="G142" s="7">
        <v>49.72</v>
      </c>
      <c r="H142" s="20">
        <v>377</v>
      </c>
    </row>
    <row r="143" spans="1:8" x14ac:dyDescent="0.25">
      <c r="A143" s="9" t="s">
        <v>10</v>
      </c>
      <c r="B143" s="183">
        <f>SUM(B139:C142)</f>
        <v>560</v>
      </c>
      <c r="C143" s="184"/>
      <c r="D143" s="4">
        <f>SUM(D139:D142)</f>
        <v>14.069999999999999</v>
      </c>
      <c r="E143" s="4">
        <f>SUM(E139:E142)</f>
        <v>23.895</v>
      </c>
      <c r="F143" s="4">
        <f>SUM(F139:F142)</f>
        <v>94.230000000000018</v>
      </c>
      <c r="G143" s="4">
        <f>SUM(G139:G142)</f>
        <v>649.52</v>
      </c>
      <c r="H143" s="123"/>
    </row>
    <row r="144" spans="1:8" ht="18.75" x14ac:dyDescent="0.25">
      <c r="A144" s="176" t="s">
        <v>33</v>
      </c>
      <c r="B144" s="177"/>
      <c r="C144" s="177"/>
      <c r="D144" s="11"/>
      <c r="E144" s="11"/>
      <c r="F144" s="11"/>
      <c r="G144" s="11"/>
      <c r="H144" s="11"/>
    </row>
    <row r="145" spans="1:8" ht="18.75" x14ac:dyDescent="0.3">
      <c r="A145" s="121" t="s">
        <v>53</v>
      </c>
      <c r="B145" s="174">
        <v>200</v>
      </c>
      <c r="C145" s="175"/>
      <c r="D145" s="8">
        <v>7.75</v>
      </c>
      <c r="E145" s="14">
        <v>10.38</v>
      </c>
      <c r="F145" s="14">
        <v>10.750000000000002</v>
      </c>
      <c r="G145" s="8">
        <v>167.42</v>
      </c>
      <c r="H145" s="20">
        <v>102</v>
      </c>
    </row>
    <row r="146" spans="1:8" ht="18.75" x14ac:dyDescent="0.3">
      <c r="A146" s="15" t="s">
        <v>180</v>
      </c>
      <c r="B146" s="170">
        <v>110</v>
      </c>
      <c r="C146" s="171"/>
      <c r="D146" s="35">
        <v>6.1661157024793392</v>
      </c>
      <c r="E146" s="35">
        <v>5.206611570247933</v>
      </c>
      <c r="F146" s="35">
        <v>6.4710743801652884</v>
      </c>
      <c r="G146" s="35">
        <v>97.048264462809897</v>
      </c>
      <c r="H146" s="20" t="s">
        <v>100</v>
      </c>
    </row>
    <row r="147" spans="1:8" ht="18.75" x14ac:dyDescent="0.3">
      <c r="A147" s="121" t="s">
        <v>83</v>
      </c>
      <c r="B147" s="174">
        <v>150</v>
      </c>
      <c r="C147" s="175"/>
      <c r="D147" s="16">
        <v>5.4</v>
      </c>
      <c r="E147" s="16">
        <v>9.1999999999999993</v>
      </c>
      <c r="F147" s="16">
        <v>26.4</v>
      </c>
      <c r="G147" s="16">
        <v>210</v>
      </c>
      <c r="H147" s="20" t="s">
        <v>89</v>
      </c>
    </row>
    <row r="148" spans="1:8" ht="18.75" customHeight="1" x14ac:dyDescent="0.3">
      <c r="A148" s="12" t="s">
        <v>65</v>
      </c>
      <c r="B148" s="172">
        <v>200</v>
      </c>
      <c r="C148" s="173"/>
      <c r="D148" s="14">
        <v>0.27</v>
      </c>
      <c r="E148" s="14">
        <v>0.1</v>
      </c>
      <c r="F148" s="7">
        <v>26.55</v>
      </c>
      <c r="G148" s="7">
        <v>108.2</v>
      </c>
      <c r="H148" s="20">
        <v>484</v>
      </c>
    </row>
    <row r="149" spans="1:8" ht="22.5" customHeight="1" x14ac:dyDescent="0.3">
      <c r="A149" s="120" t="s">
        <v>14</v>
      </c>
      <c r="B149" s="181">
        <v>30</v>
      </c>
      <c r="C149" s="182"/>
      <c r="D149" s="7">
        <v>1.5</v>
      </c>
      <c r="E149" s="7">
        <v>0.3</v>
      </c>
      <c r="F149" s="7">
        <v>13.800000000000002</v>
      </c>
      <c r="G149" s="7">
        <v>63.521999999999998</v>
      </c>
      <c r="H149" s="20" t="s">
        <v>59</v>
      </c>
    </row>
    <row r="150" spans="1:8" ht="18.75" x14ac:dyDescent="0.3">
      <c r="A150" s="120" t="s">
        <v>15</v>
      </c>
      <c r="B150" s="181">
        <v>30</v>
      </c>
      <c r="C150" s="182"/>
      <c r="D150" s="7">
        <v>2.25</v>
      </c>
      <c r="E150" s="7">
        <v>0.22200000000000003</v>
      </c>
      <c r="F150" s="7">
        <v>14.549999999999999</v>
      </c>
      <c r="G150" s="7">
        <v>69.3</v>
      </c>
      <c r="H150" s="20" t="s">
        <v>59</v>
      </c>
    </row>
    <row r="151" spans="1:8" x14ac:dyDescent="0.25">
      <c r="A151" s="9" t="s">
        <v>16</v>
      </c>
      <c r="B151" s="183">
        <f>SUM(B145:C150)</f>
        <v>720</v>
      </c>
      <c r="C151" s="184"/>
      <c r="D151" s="22">
        <f>SUM(D145:D150)</f>
        <v>23.336115702479336</v>
      </c>
      <c r="E151" s="22">
        <f>SUM(E145:E150)</f>
        <v>25.408611570247938</v>
      </c>
      <c r="F151" s="22">
        <f>SUM(F145:F150)</f>
        <v>98.521074380165288</v>
      </c>
      <c r="G151" s="22">
        <f>SUM(G145:G150)</f>
        <v>715.49026446280993</v>
      </c>
      <c r="H151" s="123"/>
    </row>
    <row r="152" spans="1:8" x14ac:dyDescent="0.25">
      <c r="A152" s="33" t="s">
        <v>17</v>
      </c>
      <c r="B152" s="221"/>
      <c r="C152" s="222"/>
      <c r="D152" s="4">
        <f>D143+D151</f>
        <v>37.406115702479333</v>
      </c>
      <c r="E152" s="4">
        <f>E143+E151</f>
        <v>49.303611570247938</v>
      </c>
      <c r="F152" s="4">
        <f>F143+F151</f>
        <v>192.75107438016531</v>
      </c>
      <c r="G152" s="4">
        <f>G143+G151</f>
        <v>1365.01026446281</v>
      </c>
      <c r="H152" s="8"/>
    </row>
    <row r="153" spans="1:8" ht="18.75" x14ac:dyDescent="0.25">
      <c r="A153" s="176" t="s">
        <v>43</v>
      </c>
      <c r="B153" s="177"/>
      <c r="C153" s="177"/>
      <c r="D153" s="177"/>
      <c r="E153" s="177"/>
      <c r="F153" s="177"/>
      <c r="G153" s="177"/>
      <c r="H153" s="178"/>
    </row>
    <row r="154" spans="1:8" ht="18" customHeight="1" x14ac:dyDescent="0.25">
      <c r="A154" s="117" t="s">
        <v>44</v>
      </c>
      <c r="B154" s="176"/>
      <c r="C154" s="178"/>
      <c r="D154" s="4"/>
      <c r="E154" s="4"/>
      <c r="F154" s="4"/>
      <c r="G154" s="4"/>
      <c r="H154" s="118"/>
    </row>
    <row r="155" spans="1:8" ht="18.75" x14ac:dyDescent="0.3">
      <c r="A155" s="5" t="s">
        <v>85</v>
      </c>
      <c r="B155" s="227">
        <v>200</v>
      </c>
      <c r="C155" s="194"/>
      <c r="D155" s="16">
        <v>6.2</v>
      </c>
      <c r="E155" s="16">
        <v>9.1999999999999993</v>
      </c>
      <c r="F155" s="16">
        <f>72.5-13+2.56-8</f>
        <v>54.06</v>
      </c>
      <c r="G155" s="16">
        <v>323.83999999999997</v>
      </c>
      <c r="H155" s="20">
        <v>212</v>
      </c>
    </row>
    <row r="156" spans="1:8" ht="18.75" x14ac:dyDescent="0.3">
      <c r="A156" s="55" t="s">
        <v>79</v>
      </c>
      <c r="B156" s="181">
        <v>20</v>
      </c>
      <c r="C156" s="182"/>
      <c r="D156" s="7">
        <v>0.96799999999999997</v>
      </c>
      <c r="E156" s="7">
        <v>1.004</v>
      </c>
      <c r="F156" s="7">
        <v>6.4119999999999999</v>
      </c>
      <c r="G156" s="7">
        <v>38.56</v>
      </c>
      <c r="H156" s="20" t="s">
        <v>59</v>
      </c>
    </row>
    <row r="157" spans="1:8" ht="18.75" x14ac:dyDescent="0.3">
      <c r="A157" s="120" t="s">
        <v>84</v>
      </c>
      <c r="B157" s="181">
        <v>100</v>
      </c>
      <c r="C157" s="182"/>
      <c r="D157" s="7">
        <f>0.9/100*150</f>
        <v>1.35</v>
      </c>
      <c r="E157" s="7">
        <f>0.23/100*150</f>
        <v>0.34499999999999997</v>
      </c>
      <c r="F157" s="7">
        <f>11.8/100*150-1.75</f>
        <v>15.950000000000003</v>
      </c>
      <c r="G157" s="7">
        <v>72.3</v>
      </c>
      <c r="H157" s="20" t="s">
        <v>59</v>
      </c>
    </row>
    <row r="158" spans="1:8" ht="18.75" x14ac:dyDescent="0.3">
      <c r="A158" s="120" t="s">
        <v>9</v>
      </c>
      <c r="B158" s="172">
        <v>200</v>
      </c>
      <c r="C158" s="173"/>
      <c r="D158" s="7">
        <v>0.17</v>
      </c>
      <c r="E158" s="7">
        <v>0.04</v>
      </c>
      <c r="F158" s="7">
        <v>10.5</v>
      </c>
      <c r="G158" s="7">
        <v>43.04</v>
      </c>
      <c r="H158" s="20">
        <v>376</v>
      </c>
    </row>
    <row r="159" spans="1:8" ht="18.75" customHeight="1" x14ac:dyDescent="0.25">
      <c r="A159" s="9" t="s">
        <v>10</v>
      </c>
      <c r="B159" s="183">
        <f>SUM(B155:C158)</f>
        <v>520</v>
      </c>
      <c r="C159" s="184"/>
      <c r="D159" s="4">
        <f>SUM(D155:D158)</f>
        <v>8.6880000000000006</v>
      </c>
      <c r="E159" s="4">
        <f>SUM(E155:E158)</f>
        <v>10.588999999999999</v>
      </c>
      <c r="F159" s="4">
        <f>SUM(F155:F158)</f>
        <v>86.921999999999997</v>
      </c>
      <c r="G159" s="4">
        <f>SUM(G155:G158)</f>
        <v>477.74</v>
      </c>
      <c r="H159" s="123"/>
    </row>
    <row r="160" spans="1:8" ht="18.75" customHeight="1" x14ac:dyDescent="0.25">
      <c r="A160" s="176" t="s">
        <v>33</v>
      </c>
      <c r="B160" s="177"/>
      <c r="C160" s="178"/>
      <c r="D160" s="4"/>
      <c r="E160" s="4"/>
      <c r="F160" s="4"/>
      <c r="G160" s="4"/>
      <c r="H160" s="118"/>
    </row>
    <row r="161" spans="1:9" ht="18.75" x14ac:dyDescent="0.25">
      <c r="A161" s="19" t="s">
        <v>153</v>
      </c>
      <c r="B161" s="225">
        <v>260</v>
      </c>
      <c r="C161" s="226"/>
      <c r="D161" s="21">
        <v>5.875</v>
      </c>
      <c r="E161" s="21">
        <v>5</v>
      </c>
      <c r="F161" s="21">
        <v>14.125</v>
      </c>
      <c r="G161" s="6">
        <v>125</v>
      </c>
      <c r="H161" s="119">
        <v>82</v>
      </c>
    </row>
    <row r="162" spans="1:9" ht="18.75" x14ac:dyDescent="0.3">
      <c r="A162" s="121" t="s">
        <v>171</v>
      </c>
      <c r="B162" s="189">
        <v>220</v>
      </c>
      <c r="C162" s="190"/>
      <c r="D162" s="7">
        <v>16.766666666666666</v>
      </c>
      <c r="E162" s="7">
        <v>18.654545454545449</v>
      </c>
      <c r="F162" s="7">
        <v>35.054545454545504</v>
      </c>
      <c r="G162" s="7">
        <v>374.81</v>
      </c>
      <c r="H162" s="20">
        <v>292</v>
      </c>
    </row>
    <row r="163" spans="1:9" ht="18" customHeight="1" x14ac:dyDescent="0.3">
      <c r="A163" s="12" t="s">
        <v>13</v>
      </c>
      <c r="B163" s="227">
        <v>200</v>
      </c>
      <c r="C163" s="194"/>
      <c r="D163" s="7">
        <v>0.3</v>
      </c>
      <c r="E163" s="7">
        <v>0.1</v>
      </c>
      <c r="F163" s="7">
        <v>23.666666666666668</v>
      </c>
      <c r="G163" s="7">
        <v>96</v>
      </c>
      <c r="H163" s="20">
        <v>349</v>
      </c>
    </row>
    <row r="164" spans="1:9" ht="18.75" x14ac:dyDescent="0.3">
      <c r="A164" s="120" t="s">
        <v>14</v>
      </c>
      <c r="B164" s="181">
        <v>20</v>
      </c>
      <c r="C164" s="182"/>
      <c r="D164" s="7">
        <v>1</v>
      </c>
      <c r="E164" s="7">
        <v>0.2</v>
      </c>
      <c r="F164" s="7">
        <v>9.2000000000000011</v>
      </c>
      <c r="G164" s="7">
        <v>42.347999999999999</v>
      </c>
      <c r="H164" s="20" t="s">
        <v>59</v>
      </c>
    </row>
    <row r="165" spans="1:9" ht="18.75" customHeight="1" x14ac:dyDescent="0.3">
      <c r="A165" s="120" t="s">
        <v>15</v>
      </c>
      <c r="B165" s="181">
        <v>30</v>
      </c>
      <c r="C165" s="182"/>
      <c r="D165" s="7">
        <v>2.25</v>
      </c>
      <c r="E165" s="7">
        <v>0.22200000000000003</v>
      </c>
      <c r="F165" s="7">
        <v>14.549999999999999</v>
      </c>
      <c r="G165" s="7">
        <v>69.3</v>
      </c>
      <c r="H165" s="20" t="s">
        <v>59</v>
      </c>
    </row>
    <row r="166" spans="1:9" x14ac:dyDescent="0.25">
      <c r="A166" s="9" t="s">
        <v>16</v>
      </c>
      <c r="B166" s="183">
        <f>SUM(B161:C165)</f>
        <v>730</v>
      </c>
      <c r="C166" s="184"/>
      <c r="D166" s="4">
        <f>SUM(D161:D165)</f>
        <v>26.191666666666666</v>
      </c>
      <c r="E166" s="4">
        <f>SUM(E161:E165)</f>
        <v>24.176545454545451</v>
      </c>
      <c r="F166" s="4">
        <f>SUM(F161:F165)</f>
        <v>96.596212121212176</v>
      </c>
      <c r="G166" s="4">
        <f>SUM(G161:G165)</f>
        <v>707.45799999999986</v>
      </c>
      <c r="H166" s="123"/>
    </row>
    <row r="167" spans="1:9" x14ac:dyDescent="0.25">
      <c r="A167" s="24" t="s">
        <v>17</v>
      </c>
      <c r="B167" s="221"/>
      <c r="C167" s="222"/>
      <c r="D167" s="4">
        <f>D159+D166</f>
        <v>34.879666666666665</v>
      </c>
      <c r="E167" s="4">
        <f>E159+E166</f>
        <v>34.765545454545446</v>
      </c>
      <c r="F167" s="4">
        <f>F159+F166</f>
        <v>183.51821212121217</v>
      </c>
      <c r="G167" s="4">
        <f>G159+G166</f>
        <v>1185.1979999999999</v>
      </c>
      <c r="H167" s="8"/>
    </row>
    <row r="168" spans="1:9" ht="18.75" hidden="1" customHeight="1" x14ac:dyDescent="0.25">
      <c r="A168" s="23" t="s">
        <v>22</v>
      </c>
      <c r="B168" s="223">
        <f>B15+B31+B47+B63+B79+B94+B110+B127+B143+B159</f>
        <v>5205</v>
      </c>
      <c r="C168" s="224"/>
      <c r="D168" s="58">
        <f>D15+D31+D47+D63+D79+D94+D110+D127+D143+D159</f>
        <v>161.34333333333331</v>
      </c>
      <c r="E168" s="58">
        <f>E15+E31+E47+E63+E79+E94+E110+E127+E143+E159</f>
        <v>168.29054545454545</v>
      </c>
      <c r="F168" s="58">
        <f>F15+F31+F47+F63+F79+F94+F110+F127+F143+F159</f>
        <v>783.19454545454562</v>
      </c>
      <c r="G168" s="58">
        <f>G15+G31+G47+G63+G79+G94+G110+G127+G143+G159</f>
        <v>5295.27</v>
      </c>
      <c r="H168" s="123"/>
    </row>
    <row r="169" spans="1:9" ht="15.75" hidden="1" customHeight="1" x14ac:dyDescent="0.25">
      <c r="A169" s="24" t="s">
        <v>56</v>
      </c>
      <c r="B169" s="221"/>
      <c r="C169" s="222"/>
      <c r="D169" s="59">
        <f>77/100*30</f>
        <v>23.1</v>
      </c>
      <c r="E169" s="59">
        <f>79/100*30</f>
        <v>23.700000000000003</v>
      </c>
      <c r="F169" s="59">
        <f>335/100*30</f>
        <v>100.5</v>
      </c>
      <c r="G169" s="59">
        <f>2350/100*30</f>
        <v>705</v>
      </c>
      <c r="H169" s="123"/>
    </row>
    <row r="170" spans="1:9" ht="15.75" hidden="1" customHeight="1" x14ac:dyDescent="0.25">
      <c r="A170" s="24"/>
      <c r="B170" s="115"/>
      <c r="C170" s="116"/>
      <c r="D170" s="59" t="e">
        <f>#REF!-D169</f>
        <v>#REF!</v>
      </c>
      <c r="E170" s="59" t="e">
        <f>#REF!-E169</f>
        <v>#REF!</v>
      </c>
      <c r="F170" s="59" t="e">
        <f>#REF!-F169</f>
        <v>#REF!</v>
      </c>
      <c r="G170" s="59" t="e">
        <f>#REF!-G169</f>
        <v>#REF!</v>
      </c>
      <c r="H170" s="123"/>
    </row>
    <row r="171" spans="1:9" ht="15.75" hidden="1" customHeight="1" x14ac:dyDescent="0.25">
      <c r="A171" s="24" t="s">
        <v>55</v>
      </c>
      <c r="B171" s="221"/>
      <c r="C171" s="222"/>
      <c r="D171" s="60" t="e">
        <f>D170/D169</f>
        <v>#REF!</v>
      </c>
      <c r="E171" s="60" t="e">
        <f t="shared" ref="E171:G171" si="5">E170/E169</f>
        <v>#REF!</v>
      </c>
      <c r="F171" s="60" t="e">
        <f t="shared" si="5"/>
        <v>#REF!</v>
      </c>
      <c r="G171" s="60" t="e">
        <f t="shared" si="5"/>
        <v>#REF!</v>
      </c>
      <c r="H171" s="123"/>
    </row>
    <row r="172" spans="1:9" hidden="1" x14ac:dyDescent="0.25">
      <c r="A172" s="9" t="s">
        <v>29</v>
      </c>
      <c r="B172" s="198"/>
      <c r="C172" s="199"/>
      <c r="D172" s="61" t="e">
        <f>D168+#REF!</f>
        <v>#REF!</v>
      </c>
      <c r="E172" s="61" t="e">
        <f>E168+#REF!</f>
        <v>#REF!</v>
      </c>
      <c r="F172" s="61" t="e">
        <f>F168+#REF!</f>
        <v>#REF!</v>
      </c>
      <c r="G172" s="61" t="e">
        <f>G168+#REF!</f>
        <v>#REF!</v>
      </c>
      <c r="H172" s="123"/>
    </row>
    <row r="173" spans="1:9" ht="15.75" customHeight="1" x14ac:dyDescent="0.25">
      <c r="A173" s="24" t="s">
        <v>46</v>
      </c>
      <c r="B173" s="221">
        <v>1228</v>
      </c>
      <c r="C173" s="222"/>
      <c r="D173" s="61">
        <v>41.06</v>
      </c>
      <c r="E173" s="61">
        <v>42.59</v>
      </c>
      <c r="F173" s="61">
        <v>174.65</v>
      </c>
      <c r="G173" s="61">
        <v>1254.6099999999999</v>
      </c>
      <c r="H173" s="123"/>
      <c r="I173" s="114"/>
    </row>
    <row r="174" spans="1:9" ht="15.75" hidden="1" customHeight="1" x14ac:dyDescent="0.25">
      <c r="A174" s="9" t="s">
        <v>45</v>
      </c>
      <c r="B174" s="198"/>
      <c r="C174" s="199"/>
      <c r="D174" s="37">
        <f>77/100*50</f>
        <v>38.5</v>
      </c>
      <c r="E174" s="37">
        <f>79/100*50</f>
        <v>39.5</v>
      </c>
      <c r="F174" s="37">
        <f>335/100*50</f>
        <v>167.5</v>
      </c>
      <c r="G174" s="37">
        <f>2350/100*50</f>
        <v>1175</v>
      </c>
      <c r="H174" s="123"/>
    </row>
    <row r="175" spans="1:9" ht="18.75" hidden="1" customHeight="1" x14ac:dyDescent="0.25">
      <c r="D175" s="32">
        <f>D173-D174</f>
        <v>2.5600000000000023</v>
      </c>
      <c r="E175" s="32">
        <f t="shared" ref="E175:G175" si="6">E173-E174</f>
        <v>3.0900000000000034</v>
      </c>
      <c r="F175" s="32">
        <f t="shared" si="6"/>
        <v>7.1500000000000057</v>
      </c>
      <c r="G175" s="32">
        <f t="shared" si="6"/>
        <v>79.6099999999999</v>
      </c>
    </row>
    <row r="176" spans="1:9" ht="18.75" hidden="1" x14ac:dyDescent="0.3">
      <c r="A176" s="24" t="s">
        <v>55</v>
      </c>
      <c r="B176" s="219"/>
      <c r="C176" s="219"/>
      <c r="D176" s="57">
        <f>D175/D174</f>
        <v>6.6493506493506549E-2</v>
      </c>
      <c r="E176" s="57">
        <f t="shared" ref="E176:G176" si="7">E175/E174</f>
        <v>7.8227848101265915E-2</v>
      </c>
      <c r="F176" s="57">
        <f t="shared" si="7"/>
        <v>4.2686567164179137E-2</v>
      </c>
      <c r="G176" s="57">
        <f t="shared" si="7"/>
        <v>6.7753191489361611E-2</v>
      </c>
      <c r="H176" s="120"/>
    </row>
    <row r="177" spans="1:8" ht="19.5" thickBot="1" x14ac:dyDescent="0.3">
      <c r="A177" s="46"/>
      <c r="B177" s="220"/>
      <c r="C177" s="220"/>
      <c r="D177" s="47"/>
      <c r="E177" s="47"/>
      <c r="F177" s="47"/>
      <c r="G177" s="47"/>
      <c r="H177" s="48"/>
    </row>
    <row r="178" spans="1:8" ht="30" customHeight="1" x14ac:dyDescent="0.25">
      <c r="A178" s="135" t="s">
        <v>164</v>
      </c>
      <c r="B178" s="136" t="s">
        <v>156</v>
      </c>
      <c r="C178" s="137"/>
      <c r="D178" s="137"/>
      <c r="E178" s="137"/>
      <c r="F178" s="137"/>
    </row>
    <row r="179" spans="1:8" x14ac:dyDescent="0.25">
      <c r="A179" s="138" t="s">
        <v>157</v>
      </c>
      <c r="B179" s="139">
        <v>500</v>
      </c>
      <c r="C179" s="137"/>
      <c r="D179" s="137"/>
      <c r="E179" s="137"/>
      <c r="F179" s="137"/>
    </row>
    <row r="180" spans="1:8" ht="16.5" thickBot="1" x14ac:dyDescent="0.3">
      <c r="A180" s="138" t="s">
        <v>158</v>
      </c>
      <c r="B180" s="139">
        <v>700</v>
      </c>
      <c r="C180" s="137"/>
      <c r="D180" s="137"/>
      <c r="E180" s="137"/>
      <c r="F180" s="137"/>
    </row>
    <row r="181" spans="1:8" x14ac:dyDescent="0.25">
      <c r="A181" s="140" t="s">
        <v>159</v>
      </c>
      <c r="B181" s="141"/>
      <c r="C181" s="137"/>
      <c r="D181" s="137"/>
      <c r="E181" s="137"/>
      <c r="F181" s="137"/>
    </row>
    <row r="182" spans="1:8" ht="16.5" thickBot="1" x14ac:dyDescent="0.3">
      <c r="A182" s="142" t="s">
        <v>160</v>
      </c>
      <c r="B182" s="143"/>
      <c r="C182" s="137"/>
      <c r="D182" s="137"/>
      <c r="E182" s="137"/>
      <c r="F182" s="137"/>
    </row>
    <row r="183" spans="1:8" ht="16.5" thickBot="1" x14ac:dyDescent="0.3">
      <c r="A183" s="144"/>
      <c r="B183" s="145"/>
      <c r="C183" s="137"/>
      <c r="D183" s="137"/>
      <c r="E183" s="137"/>
      <c r="F183" s="137"/>
    </row>
    <row r="184" spans="1:8" ht="30" x14ac:dyDescent="0.25">
      <c r="A184" s="146" t="s">
        <v>165</v>
      </c>
      <c r="B184" s="160" t="s">
        <v>156</v>
      </c>
      <c r="C184" s="137"/>
      <c r="D184" s="137"/>
      <c r="E184" s="137"/>
      <c r="F184" s="137"/>
    </row>
    <row r="185" spans="1:8" x14ac:dyDescent="0.25">
      <c r="A185" s="147" t="s">
        <v>35</v>
      </c>
      <c r="B185" s="161">
        <f>(B159+B143+B127+B110+B94+B79+B63+B47+B31+B15)/10</f>
        <v>520.5</v>
      </c>
      <c r="C185" s="137"/>
      <c r="D185" s="137"/>
      <c r="E185" s="137"/>
      <c r="F185" s="137"/>
    </row>
    <row r="186" spans="1:8" x14ac:dyDescent="0.25">
      <c r="A186" s="147" t="s">
        <v>161</v>
      </c>
      <c r="B186" s="161">
        <f>(B166+B151+B135+B118+B102+B86+B71+B55+B38+B23)/10</f>
        <v>718</v>
      </c>
      <c r="C186" s="137"/>
      <c r="D186" s="137"/>
      <c r="E186" s="137"/>
      <c r="F186" s="137"/>
    </row>
    <row r="187" spans="1:8" ht="16.5" thickBot="1" x14ac:dyDescent="0.3">
      <c r="A187" s="148" t="s">
        <v>163</v>
      </c>
      <c r="B187" s="162">
        <f>SUM(B185:B186)</f>
        <v>1238.5</v>
      </c>
      <c r="C187" s="137"/>
      <c r="D187" s="137"/>
      <c r="E187" s="137"/>
      <c r="F187" s="137"/>
    </row>
    <row r="188" spans="1:8" x14ac:dyDescent="0.25">
      <c r="A188" s="163"/>
      <c r="B188" s="164"/>
      <c r="C188" s="137"/>
      <c r="D188" s="137"/>
      <c r="E188" s="137"/>
      <c r="F188" s="137"/>
    </row>
    <row r="189" spans="1:8" x14ac:dyDescent="0.25">
      <c r="A189" s="149"/>
      <c r="B189" s="150"/>
      <c r="C189" s="137"/>
      <c r="D189" s="137"/>
      <c r="E189" s="137"/>
      <c r="F189" s="137"/>
    </row>
    <row r="190" spans="1:8" x14ac:dyDescent="0.25">
      <c r="A190" s="151" t="s">
        <v>35</v>
      </c>
      <c r="B190" s="152"/>
      <c r="C190" s="153">
        <f>(D159+D143+D127+D110+D94+D79+D63+D47+D31+D15)/10</f>
        <v>16.134333333333334</v>
      </c>
      <c r="D190" s="153">
        <f>(E159+E143+E127+E110+E94+E79+E63+E47+E31+E15)/10</f>
        <v>16.829054545454547</v>
      </c>
      <c r="E190" s="153">
        <f>(F159+F143+F127+F110+F94+F79+F63+F47+F31+F15)/10</f>
        <v>78.319454545454562</v>
      </c>
      <c r="F190" s="153">
        <f>(G159+G143+G127+G110+G94+G79+G63+G47+G31+G15)/10</f>
        <v>529.52700000000004</v>
      </c>
    </row>
    <row r="191" spans="1:8" x14ac:dyDescent="0.25">
      <c r="A191" s="151" t="s">
        <v>115</v>
      </c>
      <c r="B191" s="152"/>
      <c r="C191" s="152"/>
      <c r="D191" s="152"/>
      <c r="E191" s="154"/>
      <c r="F191" s="155">
        <f>F190/2350</f>
        <v>0.22533063829787237</v>
      </c>
    </row>
    <row r="192" spans="1:8" ht="15.75" customHeight="1" x14ac:dyDescent="0.25">
      <c r="A192" s="151" t="s">
        <v>33</v>
      </c>
      <c r="B192" s="152"/>
      <c r="C192" s="152"/>
      <c r="D192" s="152"/>
      <c r="E192" s="154"/>
      <c r="F192" s="156"/>
      <c r="G192" s="29"/>
      <c r="H192" s="29"/>
    </row>
    <row r="193" spans="1:8" ht="15.75" customHeight="1" x14ac:dyDescent="0.25">
      <c r="A193" s="151" t="s">
        <v>116</v>
      </c>
      <c r="B193" s="152"/>
      <c r="C193" s="153">
        <f>(D166+D151+D135+D118+D102+D86+D71+D55+D38+D23)/10</f>
        <v>24.986923994490358</v>
      </c>
      <c r="D193" s="153">
        <f>(E166+E151+E135+E118+E102+E86+E71+E55+E38+E23)/10</f>
        <v>25.704624793388433</v>
      </c>
      <c r="E193" s="153">
        <f>(F166+F151+F135+F118+F102+F86+F71+F55+F38+F23)/10</f>
        <v>96.333122589531698</v>
      </c>
      <c r="F193" s="153">
        <f>(G166+G151+G135+G118+G102+G86+G71+G55+G38+G23)/10</f>
        <v>724.72482644628087</v>
      </c>
      <c r="G193" s="29"/>
      <c r="H193" s="29"/>
    </row>
    <row r="194" spans="1:8" x14ac:dyDescent="0.25">
      <c r="A194" s="151"/>
      <c r="B194" s="152"/>
      <c r="C194" s="153"/>
      <c r="D194" s="152"/>
      <c r="E194" s="154"/>
      <c r="F194" s="155">
        <f>F193/2350</f>
        <v>0.30839354316863016</v>
      </c>
    </row>
    <row r="195" spans="1:8" x14ac:dyDescent="0.25">
      <c r="A195" s="151" t="s">
        <v>162</v>
      </c>
      <c r="B195" s="157"/>
      <c r="C195" s="152"/>
      <c r="D195" s="152"/>
      <c r="E195" s="152"/>
      <c r="F195" s="158"/>
    </row>
    <row r="196" spans="1:8" x14ac:dyDescent="0.25">
      <c r="A196" s="151" t="s">
        <v>117</v>
      </c>
      <c r="B196" s="157"/>
      <c r="C196" s="153">
        <f>C193+C190</f>
        <v>41.121257327823692</v>
      </c>
      <c r="D196" s="153">
        <f t="shared" ref="D196:F196" si="8">D193+D190</f>
        <v>42.53367933884298</v>
      </c>
      <c r="E196" s="153">
        <f t="shared" si="8"/>
        <v>174.65257713498625</v>
      </c>
      <c r="F196" s="153">
        <f t="shared" si="8"/>
        <v>1254.251826446281</v>
      </c>
    </row>
    <row r="197" spans="1:8" x14ac:dyDescent="0.25">
      <c r="A197" s="159"/>
      <c r="B197" s="157"/>
      <c r="C197" s="152"/>
      <c r="D197" s="152"/>
      <c r="E197" s="152"/>
      <c r="F197" s="158">
        <f>F196/2350</f>
        <v>0.53372418146650258</v>
      </c>
    </row>
    <row r="201" spans="1:8" ht="15.75" customHeight="1" x14ac:dyDescent="0.25">
      <c r="C201" s="29"/>
      <c r="D201" s="29"/>
      <c r="E201" s="29"/>
      <c r="F201" s="29"/>
      <c r="G201" s="29"/>
      <c r="H201" s="29"/>
    </row>
  </sheetData>
  <mergeCells count="177">
    <mergeCell ref="A2:H2"/>
    <mergeCell ref="A4:A8"/>
    <mergeCell ref="B4:C4"/>
    <mergeCell ref="H4:H8"/>
    <mergeCell ref="B5:C8"/>
    <mergeCell ref="D5:F5"/>
    <mergeCell ref="G5:G8"/>
    <mergeCell ref="D6:D8"/>
    <mergeCell ref="E6:E8"/>
    <mergeCell ref="F6:F8"/>
    <mergeCell ref="B15:C15"/>
    <mergeCell ref="A16:C16"/>
    <mergeCell ref="B17:C17"/>
    <mergeCell ref="B18:C18"/>
    <mergeCell ref="B20:C20"/>
    <mergeCell ref="B21:C21"/>
    <mergeCell ref="A9:G9"/>
    <mergeCell ref="A10:C10"/>
    <mergeCell ref="B11:C11"/>
    <mergeCell ref="B12:C12"/>
    <mergeCell ref="B13:C13"/>
    <mergeCell ref="B14:C14"/>
    <mergeCell ref="B28:C28"/>
    <mergeCell ref="B29:C29"/>
    <mergeCell ref="B30:C30"/>
    <mergeCell ref="B31:C31"/>
    <mergeCell ref="A32:C32"/>
    <mergeCell ref="B33:C33"/>
    <mergeCell ref="B22:C22"/>
    <mergeCell ref="B23:C23"/>
    <mergeCell ref="B24:C24"/>
    <mergeCell ref="A25:G25"/>
    <mergeCell ref="A26:C26"/>
    <mergeCell ref="B27:C27"/>
    <mergeCell ref="A40:G40"/>
    <mergeCell ref="A41:C41"/>
    <mergeCell ref="B42:C42"/>
    <mergeCell ref="B43:C43"/>
    <mergeCell ref="B45:C45"/>
    <mergeCell ref="B34:C34"/>
    <mergeCell ref="B35:C35"/>
    <mergeCell ref="B36:C36"/>
    <mergeCell ref="B37:C37"/>
    <mergeCell ref="B38:C38"/>
    <mergeCell ref="B39:C39"/>
    <mergeCell ref="B44:C44"/>
    <mergeCell ref="B52:C52"/>
    <mergeCell ref="B53:C53"/>
    <mergeCell ref="B54:C54"/>
    <mergeCell ref="B55:C55"/>
    <mergeCell ref="B56:C56"/>
    <mergeCell ref="A57:G57"/>
    <mergeCell ref="B46:C46"/>
    <mergeCell ref="B47:C47"/>
    <mergeCell ref="A48:C48"/>
    <mergeCell ref="B49:C49"/>
    <mergeCell ref="B50:C50"/>
    <mergeCell ref="B51:C51"/>
    <mergeCell ref="A64:B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6:C76"/>
    <mergeCell ref="B77:C77"/>
    <mergeCell ref="B78:C78"/>
    <mergeCell ref="B79:C79"/>
    <mergeCell ref="A80:C80"/>
    <mergeCell ref="B81:C81"/>
    <mergeCell ref="B70:C70"/>
    <mergeCell ref="B71:C71"/>
    <mergeCell ref="B72:C72"/>
    <mergeCell ref="A73:G73"/>
    <mergeCell ref="A74:C74"/>
    <mergeCell ref="B75:C75"/>
    <mergeCell ref="B87:C87"/>
    <mergeCell ref="A88:G88"/>
    <mergeCell ref="A89:C89"/>
    <mergeCell ref="B90:C90"/>
    <mergeCell ref="B91:C91"/>
    <mergeCell ref="B92:C92"/>
    <mergeCell ref="B82:C82"/>
    <mergeCell ref="B83:C83"/>
    <mergeCell ref="B84:C84"/>
    <mergeCell ref="B85:C85"/>
    <mergeCell ref="B86:C86"/>
    <mergeCell ref="B100:C100"/>
    <mergeCell ref="B101:C101"/>
    <mergeCell ref="B102:C102"/>
    <mergeCell ref="B103:C103"/>
    <mergeCell ref="A104:H104"/>
    <mergeCell ref="A105:C105"/>
    <mergeCell ref="B93:C93"/>
    <mergeCell ref="B94:C94"/>
    <mergeCell ref="A95:C95"/>
    <mergeCell ref="B96:C96"/>
    <mergeCell ref="B97:C97"/>
    <mergeCell ref="B99:C99"/>
    <mergeCell ref="B98:C98"/>
    <mergeCell ref="B112:C112"/>
    <mergeCell ref="B113:C113"/>
    <mergeCell ref="B114:C114"/>
    <mergeCell ref="B115:C115"/>
    <mergeCell ref="B116:C116"/>
    <mergeCell ref="B117:C117"/>
    <mergeCell ref="B106:C106"/>
    <mergeCell ref="B108:C108"/>
    <mergeCell ref="B109:C109"/>
    <mergeCell ref="B110:C110"/>
    <mergeCell ref="A111:C111"/>
    <mergeCell ref="B107:C107"/>
    <mergeCell ref="B124:C124"/>
    <mergeCell ref="B126:C126"/>
    <mergeCell ref="B127:C127"/>
    <mergeCell ref="A128:C128"/>
    <mergeCell ref="B129:C129"/>
    <mergeCell ref="B130:C130"/>
    <mergeCell ref="B118:C118"/>
    <mergeCell ref="B119:C119"/>
    <mergeCell ref="A120:G120"/>
    <mergeCell ref="A121:C121"/>
    <mergeCell ref="B122:C122"/>
    <mergeCell ref="B123:C123"/>
    <mergeCell ref="B125:C125"/>
    <mergeCell ref="A137:G137"/>
    <mergeCell ref="A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51:C151"/>
    <mergeCell ref="B152:C152"/>
    <mergeCell ref="A153:H153"/>
    <mergeCell ref="B154:C154"/>
    <mergeCell ref="B143:C143"/>
    <mergeCell ref="A144:C144"/>
    <mergeCell ref="B145:C145"/>
    <mergeCell ref="B146:C146"/>
    <mergeCell ref="B147:C147"/>
    <mergeCell ref="B148:C148"/>
    <mergeCell ref="B176:C176"/>
    <mergeCell ref="B177:C177"/>
    <mergeCell ref="B19:C19"/>
    <mergeCell ref="B169:C169"/>
    <mergeCell ref="B171:C171"/>
    <mergeCell ref="B172:C172"/>
    <mergeCell ref="B173:C173"/>
    <mergeCell ref="B174:C174"/>
    <mergeCell ref="B167:C167"/>
    <mergeCell ref="B168:C168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A160:C160"/>
    <mergeCell ref="B149:C149"/>
    <mergeCell ref="B150:C150"/>
  </mergeCells>
  <pageMargins left="0.51181102362204722" right="0.51181102362204722" top="0.15748031496062992" bottom="0" header="0.31496062992125984" footer="0.31496062992125984"/>
  <pageSetup paperSize="9" scale="81" fitToHeight="0" orientation="landscape" r:id="rId1"/>
  <rowBreaks count="4" manualBreakCount="4">
    <brk id="39" max="16383" man="1"/>
    <brk id="72" max="16383" man="1"/>
    <brk id="103" max="16383" man="1"/>
    <brk id="1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"/>
  <sheetViews>
    <sheetView view="pageBreakPreview" zoomScale="60" zoomScaleNormal="100" workbookViewId="0">
      <selection activeCell="D11" sqref="D11:H11"/>
    </sheetView>
  </sheetViews>
  <sheetFormatPr defaultRowHeight="15.75" x14ac:dyDescent="0.25"/>
  <cols>
    <col min="1" max="1" width="62" style="29" bestFit="1" customWidth="1"/>
    <col min="2" max="2" width="10" style="29" customWidth="1"/>
    <col min="3" max="3" width="9" style="50" customWidth="1"/>
    <col min="4" max="4" width="9.7109375" style="32" customWidth="1"/>
    <col min="5" max="6" width="10.7109375" style="32" customWidth="1"/>
    <col min="7" max="7" width="13" style="32" customWidth="1"/>
    <col min="8" max="8" width="12.140625" style="49" customWidth="1"/>
    <col min="9" max="78" width="9.140625" style="29"/>
    <col min="79" max="79" width="7.85546875" style="29" customWidth="1"/>
    <col min="80" max="80" width="57.85546875" style="29" customWidth="1"/>
    <col min="81" max="81" width="10.140625" style="29" customWidth="1"/>
    <col min="82" max="82" width="12.28515625" style="29" customWidth="1"/>
    <col min="83" max="85" width="0" style="29" hidden="1" customWidth="1"/>
    <col min="86" max="86" width="9.7109375" style="29" customWidth="1"/>
    <col min="87" max="88" width="10.7109375" style="29" customWidth="1"/>
    <col min="89" max="89" width="11.85546875" style="29" customWidth="1"/>
    <col min="90" max="90" width="0" style="29" hidden="1" customWidth="1"/>
    <col min="91" max="91" width="9.140625" style="29" customWidth="1"/>
    <col min="92" max="92" width="8" style="29" customWidth="1"/>
    <col min="93" max="93" width="7.5703125" style="29" customWidth="1"/>
    <col min="94" max="94" width="9" style="29" customWidth="1"/>
    <col min="95" max="97" width="9.140625" style="29" customWidth="1"/>
    <col min="98" max="103" width="0" style="29" hidden="1" customWidth="1"/>
    <col min="104" max="334" width="9.140625" style="29"/>
    <col min="335" max="335" width="7.85546875" style="29" customWidth="1"/>
    <col min="336" max="336" width="57.85546875" style="29" customWidth="1"/>
    <col min="337" max="337" width="10.140625" style="29" customWidth="1"/>
    <col min="338" max="338" width="12.28515625" style="29" customWidth="1"/>
    <col min="339" max="341" width="0" style="29" hidden="1" customWidth="1"/>
    <col min="342" max="342" width="9.7109375" style="29" customWidth="1"/>
    <col min="343" max="344" width="10.7109375" style="29" customWidth="1"/>
    <col min="345" max="345" width="11.85546875" style="29" customWidth="1"/>
    <col min="346" max="346" width="0" style="29" hidden="1" customWidth="1"/>
    <col min="347" max="347" width="9.140625" style="29" customWidth="1"/>
    <col min="348" max="348" width="8" style="29" customWidth="1"/>
    <col min="349" max="349" width="7.5703125" style="29" customWidth="1"/>
    <col min="350" max="350" width="9" style="29" customWidth="1"/>
    <col min="351" max="353" width="9.140625" style="29" customWidth="1"/>
    <col min="354" max="359" width="0" style="29" hidden="1" customWidth="1"/>
    <col min="360" max="590" width="9.140625" style="29"/>
    <col min="591" max="591" width="7.85546875" style="29" customWidth="1"/>
    <col min="592" max="592" width="57.85546875" style="29" customWidth="1"/>
    <col min="593" max="593" width="10.140625" style="29" customWidth="1"/>
    <col min="594" max="594" width="12.28515625" style="29" customWidth="1"/>
    <col min="595" max="597" width="0" style="29" hidden="1" customWidth="1"/>
    <col min="598" max="598" width="9.7109375" style="29" customWidth="1"/>
    <col min="599" max="600" width="10.7109375" style="29" customWidth="1"/>
    <col min="601" max="601" width="11.85546875" style="29" customWidth="1"/>
    <col min="602" max="602" width="0" style="29" hidden="1" customWidth="1"/>
    <col min="603" max="603" width="9.140625" style="29" customWidth="1"/>
    <col min="604" max="604" width="8" style="29" customWidth="1"/>
    <col min="605" max="605" width="7.5703125" style="29" customWidth="1"/>
    <col min="606" max="606" width="9" style="29" customWidth="1"/>
    <col min="607" max="609" width="9.140625" style="29" customWidth="1"/>
    <col min="610" max="615" width="0" style="29" hidden="1" customWidth="1"/>
    <col min="616" max="846" width="9.140625" style="29"/>
    <col min="847" max="847" width="7.85546875" style="29" customWidth="1"/>
    <col min="848" max="848" width="57.85546875" style="29" customWidth="1"/>
    <col min="849" max="849" width="10.140625" style="29" customWidth="1"/>
    <col min="850" max="850" width="12.28515625" style="29" customWidth="1"/>
    <col min="851" max="853" width="0" style="29" hidden="1" customWidth="1"/>
    <col min="854" max="854" width="9.7109375" style="29" customWidth="1"/>
    <col min="855" max="856" width="10.7109375" style="29" customWidth="1"/>
    <col min="857" max="857" width="11.85546875" style="29" customWidth="1"/>
    <col min="858" max="858" width="0" style="29" hidden="1" customWidth="1"/>
    <col min="859" max="859" width="9.140625" style="29" customWidth="1"/>
    <col min="860" max="860" width="8" style="29" customWidth="1"/>
    <col min="861" max="861" width="7.5703125" style="29" customWidth="1"/>
    <col min="862" max="862" width="9" style="29" customWidth="1"/>
    <col min="863" max="865" width="9.140625" style="29" customWidth="1"/>
    <col min="866" max="871" width="0" style="29" hidden="1" customWidth="1"/>
    <col min="872" max="1102" width="9.140625" style="29"/>
    <col min="1103" max="1103" width="7.85546875" style="29" customWidth="1"/>
    <col min="1104" max="1104" width="57.85546875" style="29" customWidth="1"/>
    <col min="1105" max="1105" width="10.140625" style="29" customWidth="1"/>
    <col min="1106" max="1106" width="12.28515625" style="29" customWidth="1"/>
    <col min="1107" max="1109" width="0" style="29" hidden="1" customWidth="1"/>
    <col min="1110" max="1110" width="9.7109375" style="29" customWidth="1"/>
    <col min="1111" max="1112" width="10.7109375" style="29" customWidth="1"/>
    <col min="1113" max="1113" width="11.85546875" style="29" customWidth="1"/>
    <col min="1114" max="1114" width="0" style="29" hidden="1" customWidth="1"/>
    <col min="1115" max="1115" width="9.140625" style="29" customWidth="1"/>
    <col min="1116" max="1116" width="8" style="29" customWidth="1"/>
    <col min="1117" max="1117" width="7.5703125" style="29" customWidth="1"/>
    <col min="1118" max="1118" width="9" style="29" customWidth="1"/>
    <col min="1119" max="1121" width="9.140625" style="29" customWidth="1"/>
    <col min="1122" max="1127" width="0" style="29" hidden="1" customWidth="1"/>
    <col min="1128" max="1358" width="9.140625" style="29"/>
    <col min="1359" max="1359" width="7.85546875" style="29" customWidth="1"/>
    <col min="1360" max="1360" width="57.85546875" style="29" customWidth="1"/>
    <col min="1361" max="1361" width="10.140625" style="29" customWidth="1"/>
    <col min="1362" max="1362" width="12.28515625" style="29" customWidth="1"/>
    <col min="1363" max="1365" width="0" style="29" hidden="1" customWidth="1"/>
    <col min="1366" max="1366" width="9.7109375" style="29" customWidth="1"/>
    <col min="1367" max="1368" width="10.7109375" style="29" customWidth="1"/>
    <col min="1369" max="1369" width="11.85546875" style="29" customWidth="1"/>
    <col min="1370" max="1370" width="0" style="29" hidden="1" customWidth="1"/>
    <col min="1371" max="1371" width="9.140625" style="29" customWidth="1"/>
    <col min="1372" max="1372" width="8" style="29" customWidth="1"/>
    <col min="1373" max="1373" width="7.5703125" style="29" customWidth="1"/>
    <col min="1374" max="1374" width="9" style="29" customWidth="1"/>
    <col min="1375" max="1377" width="9.140625" style="29" customWidth="1"/>
    <col min="1378" max="1383" width="0" style="29" hidden="1" customWidth="1"/>
    <col min="1384" max="1614" width="9.140625" style="29"/>
    <col min="1615" max="1615" width="7.85546875" style="29" customWidth="1"/>
    <col min="1616" max="1616" width="57.85546875" style="29" customWidth="1"/>
    <col min="1617" max="1617" width="10.140625" style="29" customWidth="1"/>
    <col min="1618" max="1618" width="12.28515625" style="29" customWidth="1"/>
    <col min="1619" max="1621" width="0" style="29" hidden="1" customWidth="1"/>
    <col min="1622" max="1622" width="9.7109375" style="29" customWidth="1"/>
    <col min="1623" max="1624" width="10.7109375" style="29" customWidth="1"/>
    <col min="1625" max="1625" width="11.85546875" style="29" customWidth="1"/>
    <col min="1626" max="1626" width="0" style="29" hidden="1" customWidth="1"/>
    <col min="1627" max="1627" width="9.140625" style="29" customWidth="1"/>
    <col min="1628" max="1628" width="8" style="29" customWidth="1"/>
    <col min="1629" max="1629" width="7.5703125" style="29" customWidth="1"/>
    <col min="1630" max="1630" width="9" style="29" customWidth="1"/>
    <col min="1631" max="1633" width="9.140625" style="29" customWidth="1"/>
    <col min="1634" max="1639" width="0" style="29" hidden="1" customWidth="1"/>
    <col min="1640" max="1870" width="9.140625" style="29"/>
    <col min="1871" max="1871" width="7.85546875" style="29" customWidth="1"/>
    <col min="1872" max="1872" width="57.85546875" style="29" customWidth="1"/>
    <col min="1873" max="1873" width="10.140625" style="29" customWidth="1"/>
    <col min="1874" max="1874" width="12.28515625" style="29" customWidth="1"/>
    <col min="1875" max="1877" width="0" style="29" hidden="1" customWidth="1"/>
    <col min="1878" max="1878" width="9.7109375" style="29" customWidth="1"/>
    <col min="1879" max="1880" width="10.7109375" style="29" customWidth="1"/>
    <col min="1881" max="1881" width="11.85546875" style="29" customWidth="1"/>
    <col min="1882" max="1882" width="0" style="29" hidden="1" customWidth="1"/>
    <col min="1883" max="1883" width="9.140625" style="29" customWidth="1"/>
    <col min="1884" max="1884" width="8" style="29" customWidth="1"/>
    <col min="1885" max="1885" width="7.5703125" style="29" customWidth="1"/>
    <col min="1886" max="1886" width="9" style="29" customWidth="1"/>
    <col min="1887" max="1889" width="9.140625" style="29" customWidth="1"/>
    <col min="1890" max="1895" width="0" style="29" hidden="1" customWidth="1"/>
    <col min="1896" max="2126" width="9.140625" style="29"/>
    <col min="2127" max="2127" width="7.85546875" style="29" customWidth="1"/>
    <col min="2128" max="2128" width="57.85546875" style="29" customWidth="1"/>
    <col min="2129" max="2129" width="10.140625" style="29" customWidth="1"/>
    <col min="2130" max="2130" width="12.28515625" style="29" customWidth="1"/>
    <col min="2131" max="2133" width="0" style="29" hidden="1" customWidth="1"/>
    <col min="2134" max="2134" width="9.7109375" style="29" customWidth="1"/>
    <col min="2135" max="2136" width="10.7109375" style="29" customWidth="1"/>
    <col min="2137" max="2137" width="11.85546875" style="29" customWidth="1"/>
    <col min="2138" max="2138" width="0" style="29" hidden="1" customWidth="1"/>
    <col min="2139" max="2139" width="9.140625" style="29" customWidth="1"/>
    <col min="2140" max="2140" width="8" style="29" customWidth="1"/>
    <col min="2141" max="2141" width="7.5703125" style="29" customWidth="1"/>
    <col min="2142" max="2142" width="9" style="29" customWidth="1"/>
    <col min="2143" max="2145" width="9.140625" style="29" customWidth="1"/>
    <col min="2146" max="2151" width="0" style="29" hidden="1" customWidth="1"/>
    <col min="2152" max="2382" width="9.140625" style="29"/>
    <col min="2383" max="2383" width="7.85546875" style="29" customWidth="1"/>
    <col min="2384" max="2384" width="57.85546875" style="29" customWidth="1"/>
    <col min="2385" max="2385" width="10.140625" style="29" customWidth="1"/>
    <col min="2386" max="2386" width="12.28515625" style="29" customWidth="1"/>
    <col min="2387" max="2389" width="0" style="29" hidden="1" customWidth="1"/>
    <col min="2390" max="2390" width="9.7109375" style="29" customWidth="1"/>
    <col min="2391" max="2392" width="10.7109375" style="29" customWidth="1"/>
    <col min="2393" max="2393" width="11.85546875" style="29" customWidth="1"/>
    <col min="2394" max="2394" width="0" style="29" hidden="1" customWidth="1"/>
    <col min="2395" max="2395" width="9.140625" style="29" customWidth="1"/>
    <col min="2396" max="2396" width="8" style="29" customWidth="1"/>
    <col min="2397" max="2397" width="7.5703125" style="29" customWidth="1"/>
    <col min="2398" max="2398" width="9" style="29" customWidth="1"/>
    <col min="2399" max="2401" width="9.140625" style="29" customWidth="1"/>
    <col min="2402" max="2407" width="0" style="29" hidden="1" customWidth="1"/>
    <col min="2408" max="2638" width="9.140625" style="29"/>
    <col min="2639" max="2639" width="7.85546875" style="29" customWidth="1"/>
    <col min="2640" max="2640" width="57.85546875" style="29" customWidth="1"/>
    <col min="2641" max="2641" width="10.140625" style="29" customWidth="1"/>
    <col min="2642" max="2642" width="12.28515625" style="29" customWidth="1"/>
    <col min="2643" max="2645" width="0" style="29" hidden="1" customWidth="1"/>
    <col min="2646" max="2646" width="9.7109375" style="29" customWidth="1"/>
    <col min="2647" max="2648" width="10.7109375" style="29" customWidth="1"/>
    <col min="2649" max="2649" width="11.85546875" style="29" customWidth="1"/>
    <col min="2650" max="2650" width="0" style="29" hidden="1" customWidth="1"/>
    <col min="2651" max="2651" width="9.140625" style="29" customWidth="1"/>
    <col min="2652" max="2652" width="8" style="29" customWidth="1"/>
    <col min="2653" max="2653" width="7.5703125" style="29" customWidth="1"/>
    <col min="2654" max="2654" width="9" style="29" customWidth="1"/>
    <col min="2655" max="2657" width="9.140625" style="29" customWidth="1"/>
    <col min="2658" max="2663" width="0" style="29" hidden="1" customWidth="1"/>
    <col min="2664" max="2894" width="9.140625" style="29"/>
    <col min="2895" max="2895" width="7.85546875" style="29" customWidth="1"/>
    <col min="2896" max="2896" width="57.85546875" style="29" customWidth="1"/>
    <col min="2897" max="2897" width="10.140625" style="29" customWidth="1"/>
    <col min="2898" max="2898" width="12.28515625" style="29" customWidth="1"/>
    <col min="2899" max="2901" width="0" style="29" hidden="1" customWidth="1"/>
    <col min="2902" max="2902" width="9.7109375" style="29" customWidth="1"/>
    <col min="2903" max="2904" width="10.7109375" style="29" customWidth="1"/>
    <col min="2905" max="2905" width="11.85546875" style="29" customWidth="1"/>
    <col min="2906" max="2906" width="0" style="29" hidden="1" customWidth="1"/>
    <col min="2907" max="2907" width="9.140625" style="29" customWidth="1"/>
    <col min="2908" max="2908" width="8" style="29" customWidth="1"/>
    <col min="2909" max="2909" width="7.5703125" style="29" customWidth="1"/>
    <col min="2910" max="2910" width="9" style="29" customWidth="1"/>
    <col min="2911" max="2913" width="9.140625" style="29" customWidth="1"/>
    <col min="2914" max="2919" width="0" style="29" hidden="1" customWidth="1"/>
    <col min="2920" max="3150" width="9.140625" style="29"/>
    <col min="3151" max="3151" width="7.85546875" style="29" customWidth="1"/>
    <col min="3152" max="3152" width="57.85546875" style="29" customWidth="1"/>
    <col min="3153" max="3153" width="10.140625" style="29" customWidth="1"/>
    <col min="3154" max="3154" width="12.28515625" style="29" customWidth="1"/>
    <col min="3155" max="3157" width="0" style="29" hidden="1" customWidth="1"/>
    <col min="3158" max="3158" width="9.7109375" style="29" customWidth="1"/>
    <col min="3159" max="3160" width="10.7109375" style="29" customWidth="1"/>
    <col min="3161" max="3161" width="11.85546875" style="29" customWidth="1"/>
    <col min="3162" max="3162" width="0" style="29" hidden="1" customWidth="1"/>
    <col min="3163" max="3163" width="9.140625" style="29" customWidth="1"/>
    <col min="3164" max="3164" width="8" style="29" customWidth="1"/>
    <col min="3165" max="3165" width="7.5703125" style="29" customWidth="1"/>
    <col min="3166" max="3166" width="9" style="29" customWidth="1"/>
    <col min="3167" max="3169" width="9.140625" style="29" customWidth="1"/>
    <col min="3170" max="3175" width="0" style="29" hidden="1" customWidth="1"/>
    <col min="3176" max="3406" width="9.140625" style="29"/>
    <col min="3407" max="3407" width="7.85546875" style="29" customWidth="1"/>
    <col min="3408" max="3408" width="57.85546875" style="29" customWidth="1"/>
    <col min="3409" max="3409" width="10.140625" style="29" customWidth="1"/>
    <col min="3410" max="3410" width="12.28515625" style="29" customWidth="1"/>
    <col min="3411" max="3413" width="0" style="29" hidden="1" customWidth="1"/>
    <col min="3414" max="3414" width="9.7109375" style="29" customWidth="1"/>
    <col min="3415" max="3416" width="10.7109375" style="29" customWidth="1"/>
    <col min="3417" max="3417" width="11.85546875" style="29" customWidth="1"/>
    <col min="3418" max="3418" width="0" style="29" hidden="1" customWidth="1"/>
    <col min="3419" max="3419" width="9.140625" style="29" customWidth="1"/>
    <col min="3420" max="3420" width="8" style="29" customWidth="1"/>
    <col min="3421" max="3421" width="7.5703125" style="29" customWidth="1"/>
    <col min="3422" max="3422" width="9" style="29" customWidth="1"/>
    <col min="3423" max="3425" width="9.140625" style="29" customWidth="1"/>
    <col min="3426" max="3431" width="0" style="29" hidden="1" customWidth="1"/>
    <col min="3432" max="3662" width="9.140625" style="29"/>
    <col min="3663" max="3663" width="7.85546875" style="29" customWidth="1"/>
    <col min="3664" max="3664" width="57.85546875" style="29" customWidth="1"/>
    <col min="3665" max="3665" width="10.140625" style="29" customWidth="1"/>
    <col min="3666" max="3666" width="12.28515625" style="29" customWidth="1"/>
    <col min="3667" max="3669" width="0" style="29" hidden="1" customWidth="1"/>
    <col min="3670" max="3670" width="9.7109375" style="29" customWidth="1"/>
    <col min="3671" max="3672" width="10.7109375" style="29" customWidth="1"/>
    <col min="3673" max="3673" width="11.85546875" style="29" customWidth="1"/>
    <col min="3674" max="3674" width="0" style="29" hidden="1" customWidth="1"/>
    <col min="3675" max="3675" width="9.140625" style="29" customWidth="1"/>
    <col min="3676" max="3676" width="8" style="29" customWidth="1"/>
    <col min="3677" max="3677" width="7.5703125" style="29" customWidth="1"/>
    <col min="3678" max="3678" width="9" style="29" customWidth="1"/>
    <col min="3679" max="3681" width="9.140625" style="29" customWidth="1"/>
    <col min="3682" max="3687" width="0" style="29" hidden="1" customWidth="1"/>
    <col min="3688" max="3918" width="9.140625" style="29"/>
    <col min="3919" max="3919" width="7.85546875" style="29" customWidth="1"/>
    <col min="3920" max="3920" width="57.85546875" style="29" customWidth="1"/>
    <col min="3921" max="3921" width="10.140625" style="29" customWidth="1"/>
    <col min="3922" max="3922" width="12.28515625" style="29" customWidth="1"/>
    <col min="3923" max="3925" width="0" style="29" hidden="1" customWidth="1"/>
    <col min="3926" max="3926" width="9.7109375" style="29" customWidth="1"/>
    <col min="3927" max="3928" width="10.7109375" style="29" customWidth="1"/>
    <col min="3929" max="3929" width="11.85546875" style="29" customWidth="1"/>
    <col min="3930" max="3930" width="0" style="29" hidden="1" customWidth="1"/>
    <col min="3931" max="3931" width="9.140625" style="29" customWidth="1"/>
    <col min="3932" max="3932" width="8" style="29" customWidth="1"/>
    <col min="3933" max="3933" width="7.5703125" style="29" customWidth="1"/>
    <col min="3934" max="3934" width="9" style="29" customWidth="1"/>
    <col min="3935" max="3937" width="9.140625" style="29" customWidth="1"/>
    <col min="3938" max="3943" width="0" style="29" hidden="1" customWidth="1"/>
    <col min="3944" max="4174" width="9.140625" style="29"/>
    <col min="4175" max="4175" width="7.85546875" style="29" customWidth="1"/>
    <col min="4176" max="4176" width="57.85546875" style="29" customWidth="1"/>
    <col min="4177" max="4177" width="10.140625" style="29" customWidth="1"/>
    <col min="4178" max="4178" width="12.28515625" style="29" customWidth="1"/>
    <col min="4179" max="4181" width="0" style="29" hidden="1" customWidth="1"/>
    <col min="4182" max="4182" width="9.7109375" style="29" customWidth="1"/>
    <col min="4183" max="4184" width="10.7109375" style="29" customWidth="1"/>
    <col min="4185" max="4185" width="11.85546875" style="29" customWidth="1"/>
    <col min="4186" max="4186" width="0" style="29" hidden="1" customWidth="1"/>
    <col min="4187" max="4187" width="9.140625" style="29" customWidth="1"/>
    <col min="4188" max="4188" width="8" style="29" customWidth="1"/>
    <col min="4189" max="4189" width="7.5703125" style="29" customWidth="1"/>
    <col min="4190" max="4190" width="9" style="29" customWidth="1"/>
    <col min="4191" max="4193" width="9.140625" style="29" customWidth="1"/>
    <col min="4194" max="4199" width="0" style="29" hidden="1" customWidth="1"/>
    <col min="4200" max="4430" width="9.140625" style="29"/>
    <col min="4431" max="4431" width="7.85546875" style="29" customWidth="1"/>
    <col min="4432" max="4432" width="57.85546875" style="29" customWidth="1"/>
    <col min="4433" max="4433" width="10.140625" style="29" customWidth="1"/>
    <col min="4434" max="4434" width="12.28515625" style="29" customWidth="1"/>
    <col min="4435" max="4437" width="0" style="29" hidden="1" customWidth="1"/>
    <col min="4438" max="4438" width="9.7109375" style="29" customWidth="1"/>
    <col min="4439" max="4440" width="10.7109375" style="29" customWidth="1"/>
    <col min="4441" max="4441" width="11.85546875" style="29" customWidth="1"/>
    <col min="4442" max="4442" width="0" style="29" hidden="1" customWidth="1"/>
    <col min="4443" max="4443" width="9.140625" style="29" customWidth="1"/>
    <col min="4444" max="4444" width="8" style="29" customWidth="1"/>
    <col min="4445" max="4445" width="7.5703125" style="29" customWidth="1"/>
    <col min="4446" max="4446" width="9" style="29" customWidth="1"/>
    <col min="4447" max="4449" width="9.140625" style="29" customWidth="1"/>
    <col min="4450" max="4455" width="0" style="29" hidden="1" customWidth="1"/>
    <col min="4456" max="4686" width="9.140625" style="29"/>
    <col min="4687" max="4687" width="7.85546875" style="29" customWidth="1"/>
    <col min="4688" max="4688" width="57.85546875" style="29" customWidth="1"/>
    <col min="4689" max="4689" width="10.140625" style="29" customWidth="1"/>
    <col min="4690" max="4690" width="12.28515625" style="29" customWidth="1"/>
    <col min="4691" max="4693" width="0" style="29" hidden="1" customWidth="1"/>
    <col min="4694" max="4694" width="9.7109375" style="29" customWidth="1"/>
    <col min="4695" max="4696" width="10.7109375" style="29" customWidth="1"/>
    <col min="4697" max="4697" width="11.85546875" style="29" customWidth="1"/>
    <col min="4698" max="4698" width="0" style="29" hidden="1" customWidth="1"/>
    <col min="4699" max="4699" width="9.140625" style="29" customWidth="1"/>
    <col min="4700" max="4700" width="8" style="29" customWidth="1"/>
    <col min="4701" max="4701" width="7.5703125" style="29" customWidth="1"/>
    <col min="4702" max="4702" width="9" style="29" customWidth="1"/>
    <col min="4703" max="4705" width="9.140625" style="29" customWidth="1"/>
    <col min="4706" max="4711" width="0" style="29" hidden="1" customWidth="1"/>
    <col min="4712" max="4942" width="9.140625" style="29"/>
    <col min="4943" max="4943" width="7.85546875" style="29" customWidth="1"/>
    <col min="4944" max="4944" width="57.85546875" style="29" customWidth="1"/>
    <col min="4945" max="4945" width="10.140625" style="29" customWidth="1"/>
    <col min="4946" max="4946" width="12.28515625" style="29" customWidth="1"/>
    <col min="4947" max="4949" width="0" style="29" hidden="1" customWidth="1"/>
    <col min="4950" max="4950" width="9.7109375" style="29" customWidth="1"/>
    <col min="4951" max="4952" width="10.7109375" style="29" customWidth="1"/>
    <col min="4953" max="4953" width="11.85546875" style="29" customWidth="1"/>
    <col min="4954" max="4954" width="0" style="29" hidden="1" customWidth="1"/>
    <col min="4955" max="4955" width="9.140625" style="29" customWidth="1"/>
    <col min="4956" max="4956" width="8" style="29" customWidth="1"/>
    <col min="4957" max="4957" width="7.5703125" style="29" customWidth="1"/>
    <col min="4958" max="4958" width="9" style="29" customWidth="1"/>
    <col min="4959" max="4961" width="9.140625" style="29" customWidth="1"/>
    <col min="4962" max="4967" width="0" style="29" hidden="1" customWidth="1"/>
    <col min="4968" max="5198" width="9.140625" style="29"/>
    <col min="5199" max="5199" width="7.85546875" style="29" customWidth="1"/>
    <col min="5200" max="5200" width="57.85546875" style="29" customWidth="1"/>
    <col min="5201" max="5201" width="10.140625" style="29" customWidth="1"/>
    <col min="5202" max="5202" width="12.28515625" style="29" customWidth="1"/>
    <col min="5203" max="5205" width="0" style="29" hidden="1" customWidth="1"/>
    <col min="5206" max="5206" width="9.7109375" style="29" customWidth="1"/>
    <col min="5207" max="5208" width="10.7109375" style="29" customWidth="1"/>
    <col min="5209" max="5209" width="11.85546875" style="29" customWidth="1"/>
    <col min="5210" max="5210" width="0" style="29" hidden="1" customWidth="1"/>
    <col min="5211" max="5211" width="9.140625" style="29" customWidth="1"/>
    <col min="5212" max="5212" width="8" style="29" customWidth="1"/>
    <col min="5213" max="5213" width="7.5703125" style="29" customWidth="1"/>
    <col min="5214" max="5214" width="9" style="29" customWidth="1"/>
    <col min="5215" max="5217" width="9.140625" style="29" customWidth="1"/>
    <col min="5218" max="5223" width="0" style="29" hidden="1" customWidth="1"/>
    <col min="5224" max="5454" width="9.140625" style="29"/>
    <col min="5455" max="5455" width="7.85546875" style="29" customWidth="1"/>
    <col min="5456" max="5456" width="57.85546875" style="29" customWidth="1"/>
    <col min="5457" max="5457" width="10.140625" style="29" customWidth="1"/>
    <col min="5458" max="5458" width="12.28515625" style="29" customWidth="1"/>
    <col min="5459" max="5461" width="0" style="29" hidden="1" customWidth="1"/>
    <col min="5462" max="5462" width="9.7109375" style="29" customWidth="1"/>
    <col min="5463" max="5464" width="10.7109375" style="29" customWidth="1"/>
    <col min="5465" max="5465" width="11.85546875" style="29" customWidth="1"/>
    <col min="5466" max="5466" width="0" style="29" hidden="1" customWidth="1"/>
    <col min="5467" max="5467" width="9.140625" style="29" customWidth="1"/>
    <col min="5468" max="5468" width="8" style="29" customWidth="1"/>
    <col min="5469" max="5469" width="7.5703125" style="29" customWidth="1"/>
    <col min="5470" max="5470" width="9" style="29" customWidth="1"/>
    <col min="5471" max="5473" width="9.140625" style="29" customWidth="1"/>
    <col min="5474" max="5479" width="0" style="29" hidden="1" customWidth="1"/>
    <col min="5480" max="5710" width="9.140625" style="29"/>
    <col min="5711" max="5711" width="7.85546875" style="29" customWidth="1"/>
    <col min="5712" max="5712" width="57.85546875" style="29" customWidth="1"/>
    <col min="5713" max="5713" width="10.140625" style="29" customWidth="1"/>
    <col min="5714" max="5714" width="12.28515625" style="29" customWidth="1"/>
    <col min="5715" max="5717" width="0" style="29" hidden="1" customWidth="1"/>
    <col min="5718" max="5718" width="9.7109375" style="29" customWidth="1"/>
    <col min="5719" max="5720" width="10.7109375" style="29" customWidth="1"/>
    <col min="5721" max="5721" width="11.85546875" style="29" customWidth="1"/>
    <col min="5722" max="5722" width="0" style="29" hidden="1" customWidth="1"/>
    <col min="5723" max="5723" width="9.140625" style="29" customWidth="1"/>
    <col min="5724" max="5724" width="8" style="29" customWidth="1"/>
    <col min="5725" max="5725" width="7.5703125" style="29" customWidth="1"/>
    <col min="5726" max="5726" width="9" style="29" customWidth="1"/>
    <col min="5727" max="5729" width="9.140625" style="29" customWidth="1"/>
    <col min="5730" max="5735" width="0" style="29" hidden="1" customWidth="1"/>
    <col min="5736" max="5966" width="9.140625" style="29"/>
    <col min="5967" max="5967" width="7.85546875" style="29" customWidth="1"/>
    <col min="5968" max="5968" width="57.85546875" style="29" customWidth="1"/>
    <col min="5969" max="5969" width="10.140625" style="29" customWidth="1"/>
    <col min="5970" max="5970" width="12.28515625" style="29" customWidth="1"/>
    <col min="5971" max="5973" width="0" style="29" hidden="1" customWidth="1"/>
    <col min="5974" max="5974" width="9.7109375" style="29" customWidth="1"/>
    <col min="5975" max="5976" width="10.7109375" style="29" customWidth="1"/>
    <col min="5977" max="5977" width="11.85546875" style="29" customWidth="1"/>
    <col min="5978" max="5978" width="0" style="29" hidden="1" customWidth="1"/>
    <col min="5979" max="5979" width="9.140625" style="29" customWidth="1"/>
    <col min="5980" max="5980" width="8" style="29" customWidth="1"/>
    <col min="5981" max="5981" width="7.5703125" style="29" customWidth="1"/>
    <col min="5982" max="5982" width="9" style="29" customWidth="1"/>
    <col min="5983" max="5985" width="9.140625" style="29" customWidth="1"/>
    <col min="5986" max="5991" width="0" style="29" hidden="1" customWidth="1"/>
    <col min="5992" max="6222" width="9.140625" style="29"/>
    <col min="6223" max="6223" width="7.85546875" style="29" customWidth="1"/>
    <col min="6224" max="6224" width="57.85546875" style="29" customWidth="1"/>
    <col min="6225" max="6225" width="10.140625" style="29" customWidth="1"/>
    <col min="6226" max="6226" width="12.28515625" style="29" customWidth="1"/>
    <col min="6227" max="6229" width="0" style="29" hidden="1" customWidth="1"/>
    <col min="6230" max="6230" width="9.7109375" style="29" customWidth="1"/>
    <col min="6231" max="6232" width="10.7109375" style="29" customWidth="1"/>
    <col min="6233" max="6233" width="11.85546875" style="29" customWidth="1"/>
    <col min="6234" max="6234" width="0" style="29" hidden="1" customWidth="1"/>
    <col min="6235" max="6235" width="9.140625" style="29" customWidth="1"/>
    <col min="6236" max="6236" width="8" style="29" customWidth="1"/>
    <col min="6237" max="6237" width="7.5703125" style="29" customWidth="1"/>
    <col min="6238" max="6238" width="9" style="29" customWidth="1"/>
    <col min="6239" max="6241" width="9.140625" style="29" customWidth="1"/>
    <col min="6242" max="6247" width="0" style="29" hidden="1" customWidth="1"/>
    <col min="6248" max="6478" width="9.140625" style="29"/>
    <col min="6479" max="6479" width="7.85546875" style="29" customWidth="1"/>
    <col min="6480" max="6480" width="57.85546875" style="29" customWidth="1"/>
    <col min="6481" max="6481" width="10.140625" style="29" customWidth="1"/>
    <col min="6482" max="6482" width="12.28515625" style="29" customWidth="1"/>
    <col min="6483" max="6485" width="0" style="29" hidden="1" customWidth="1"/>
    <col min="6486" max="6486" width="9.7109375" style="29" customWidth="1"/>
    <col min="6487" max="6488" width="10.7109375" style="29" customWidth="1"/>
    <col min="6489" max="6489" width="11.85546875" style="29" customWidth="1"/>
    <col min="6490" max="6490" width="0" style="29" hidden="1" customWidth="1"/>
    <col min="6491" max="6491" width="9.140625" style="29" customWidth="1"/>
    <col min="6492" max="6492" width="8" style="29" customWidth="1"/>
    <col min="6493" max="6493" width="7.5703125" style="29" customWidth="1"/>
    <col min="6494" max="6494" width="9" style="29" customWidth="1"/>
    <col min="6495" max="6497" width="9.140625" style="29" customWidth="1"/>
    <col min="6498" max="6503" width="0" style="29" hidden="1" customWidth="1"/>
    <col min="6504" max="6734" width="9.140625" style="29"/>
    <col min="6735" max="6735" width="7.85546875" style="29" customWidth="1"/>
    <col min="6736" max="6736" width="57.85546875" style="29" customWidth="1"/>
    <col min="6737" max="6737" width="10.140625" style="29" customWidth="1"/>
    <col min="6738" max="6738" width="12.28515625" style="29" customWidth="1"/>
    <col min="6739" max="6741" width="0" style="29" hidden="1" customWidth="1"/>
    <col min="6742" max="6742" width="9.7109375" style="29" customWidth="1"/>
    <col min="6743" max="6744" width="10.7109375" style="29" customWidth="1"/>
    <col min="6745" max="6745" width="11.85546875" style="29" customWidth="1"/>
    <col min="6746" max="6746" width="0" style="29" hidden="1" customWidth="1"/>
    <col min="6747" max="6747" width="9.140625" style="29" customWidth="1"/>
    <col min="6748" max="6748" width="8" style="29" customWidth="1"/>
    <col min="6749" max="6749" width="7.5703125" style="29" customWidth="1"/>
    <col min="6750" max="6750" width="9" style="29" customWidth="1"/>
    <col min="6751" max="6753" width="9.140625" style="29" customWidth="1"/>
    <col min="6754" max="6759" width="0" style="29" hidden="1" customWidth="1"/>
    <col min="6760" max="6990" width="9.140625" style="29"/>
    <col min="6991" max="6991" width="7.85546875" style="29" customWidth="1"/>
    <col min="6992" max="6992" width="57.85546875" style="29" customWidth="1"/>
    <col min="6993" max="6993" width="10.140625" style="29" customWidth="1"/>
    <col min="6994" max="6994" width="12.28515625" style="29" customWidth="1"/>
    <col min="6995" max="6997" width="0" style="29" hidden="1" customWidth="1"/>
    <col min="6998" max="6998" width="9.7109375" style="29" customWidth="1"/>
    <col min="6999" max="7000" width="10.7109375" style="29" customWidth="1"/>
    <col min="7001" max="7001" width="11.85546875" style="29" customWidth="1"/>
    <col min="7002" max="7002" width="0" style="29" hidden="1" customWidth="1"/>
    <col min="7003" max="7003" width="9.140625" style="29" customWidth="1"/>
    <col min="7004" max="7004" width="8" style="29" customWidth="1"/>
    <col min="7005" max="7005" width="7.5703125" style="29" customWidth="1"/>
    <col min="7006" max="7006" width="9" style="29" customWidth="1"/>
    <col min="7007" max="7009" width="9.140625" style="29" customWidth="1"/>
    <col min="7010" max="7015" width="0" style="29" hidden="1" customWidth="1"/>
    <col min="7016" max="7246" width="9.140625" style="29"/>
    <col min="7247" max="7247" width="7.85546875" style="29" customWidth="1"/>
    <col min="7248" max="7248" width="57.85546875" style="29" customWidth="1"/>
    <col min="7249" max="7249" width="10.140625" style="29" customWidth="1"/>
    <col min="7250" max="7250" width="12.28515625" style="29" customWidth="1"/>
    <col min="7251" max="7253" width="0" style="29" hidden="1" customWidth="1"/>
    <col min="7254" max="7254" width="9.7109375" style="29" customWidth="1"/>
    <col min="7255" max="7256" width="10.7109375" style="29" customWidth="1"/>
    <col min="7257" max="7257" width="11.85546875" style="29" customWidth="1"/>
    <col min="7258" max="7258" width="0" style="29" hidden="1" customWidth="1"/>
    <col min="7259" max="7259" width="9.140625" style="29" customWidth="1"/>
    <col min="7260" max="7260" width="8" style="29" customWidth="1"/>
    <col min="7261" max="7261" width="7.5703125" style="29" customWidth="1"/>
    <col min="7262" max="7262" width="9" style="29" customWidth="1"/>
    <col min="7263" max="7265" width="9.140625" style="29" customWidth="1"/>
    <col min="7266" max="7271" width="0" style="29" hidden="1" customWidth="1"/>
    <col min="7272" max="7502" width="9.140625" style="29"/>
    <col min="7503" max="7503" width="7.85546875" style="29" customWidth="1"/>
    <col min="7504" max="7504" width="57.85546875" style="29" customWidth="1"/>
    <col min="7505" max="7505" width="10.140625" style="29" customWidth="1"/>
    <col min="7506" max="7506" width="12.28515625" style="29" customWidth="1"/>
    <col min="7507" max="7509" width="0" style="29" hidden="1" customWidth="1"/>
    <col min="7510" max="7510" width="9.7109375" style="29" customWidth="1"/>
    <col min="7511" max="7512" width="10.7109375" style="29" customWidth="1"/>
    <col min="7513" max="7513" width="11.85546875" style="29" customWidth="1"/>
    <col min="7514" max="7514" width="0" style="29" hidden="1" customWidth="1"/>
    <col min="7515" max="7515" width="9.140625" style="29" customWidth="1"/>
    <col min="7516" max="7516" width="8" style="29" customWidth="1"/>
    <col min="7517" max="7517" width="7.5703125" style="29" customWidth="1"/>
    <col min="7518" max="7518" width="9" style="29" customWidth="1"/>
    <col min="7519" max="7521" width="9.140625" style="29" customWidth="1"/>
    <col min="7522" max="7527" width="0" style="29" hidden="1" customWidth="1"/>
    <col min="7528" max="7758" width="9.140625" style="29"/>
    <col min="7759" max="7759" width="7.85546875" style="29" customWidth="1"/>
    <col min="7760" max="7760" width="57.85546875" style="29" customWidth="1"/>
    <col min="7761" max="7761" width="10.140625" style="29" customWidth="1"/>
    <col min="7762" max="7762" width="12.28515625" style="29" customWidth="1"/>
    <col min="7763" max="7765" width="0" style="29" hidden="1" customWidth="1"/>
    <col min="7766" max="7766" width="9.7109375" style="29" customWidth="1"/>
    <col min="7767" max="7768" width="10.7109375" style="29" customWidth="1"/>
    <col min="7769" max="7769" width="11.85546875" style="29" customWidth="1"/>
    <col min="7770" max="7770" width="0" style="29" hidden="1" customWidth="1"/>
    <col min="7771" max="7771" width="9.140625" style="29" customWidth="1"/>
    <col min="7772" max="7772" width="8" style="29" customWidth="1"/>
    <col min="7773" max="7773" width="7.5703125" style="29" customWidth="1"/>
    <col min="7774" max="7774" width="9" style="29" customWidth="1"/>
    <col min="7775" max="7777" width="9.140625" style="29" customWidth="1"/>
    <col min="7778" max="7783" width="0" style="29" hidden="1" customWidth="1"/>
    <col min="7784" max="8014" width="9.140625" style="29"/>
    <col min="8015" max="8015" width="7.85546875" style="29" customWidth="1"/>
    <col min="8016" max="8016" width="57.85546875" style="29" customWidth="1"/>
    <col min="8017" max="8017" width="10.140625" style="29" customWidth="1"/>
    <col min="8018" max="8018" width="12.28515625" style="29" customWidth="1"/>
    <col min="8019" max="8021" width="0" style="29" hidden="1" customWidth="1"/>
    <col min="8022" max="8022" width="9.7109375" style="29" customWidth="1"/>
    <col min="8023" max="8024" width="10.7109375" style="29" customWidth="1"/>
    <col min="8025" max="8025" width="11.85546875" style="29" customWidth="1"/>
    <col min="8026" max="8026" width="0" style="29" hidden="1" customWidth="1"/>
    <col min="8027" max="8027" width="9.140625" style="29" customWidth="1"/>
    <col min="8028" max="8028" width="8" style="29" customWidth="1"/>
    <col min="8029" max="8029" width="7.5703125" style="29" customWidth="1"/>
    <col min="8030" max="8030" width="9" style="29" customWidth="1"/>
    <col min="8031" max="8033" width="9.140625" style="29" customWidth="1"/>
    <col min="8034" max="8039" width="0" style="29" hidden="1" customWidth="1"/>
    <col min="8040" max="8270" width="9.140625" style="29"/>
    <col min="8271" max="8271" width="7.85546875" style="29" customWidth="1"/>
    <col min="8272" max="8272" width="57.85546875" style="29" customWidth="1"/>
    <col min="8273" max="8273" width="10.140625" style="29" customWidth="1"/>
    <col min="8274" max="8274" width="12.28515625" style="29" customWidth="1"/>
    <col min="8275" max="8277" width="0" style="29" hidden="1" customWidth="1"/>
    <col min="8278" max="8278" width="9.7109375" style="29" customWidth="1"/>
    <col min="8279" max="8280" width="10.7109375" style="29" customWidth="1"/>
    <col min="8281" max="8281" width="11.85546875" style="29" customWidth="1"/>
    <col min="8282" max="8282" width="0" style="29" hidden="1" customWidth="1"/>
    <col min="8283" max="8283" width="9.140625" style="29" customWidth="1"/>
    <col min="8284" max="8284" width="8" style="29" customWidth="1"/>
    <col min="8285" max="8285" width="7.5703125" style="29" customWidth="1"/>
    <col min="8286" max="8286" width="9" style="29" customWidth="1"/>
    <col min="8287" max="8289" width="9.140625" style="29" customWidth="1"/>
    <col min="8290" max="8295" width="0" style="29" hidden="1" customWidth="1"/>
    <col min="8296" max="8526" width="9.140625" style="29"/>
    <col min="8527" max="8527" width="7.85546875" style="29" customWidth="1"/>
    <col min="8528" max="8528" width="57.85546875" style="29" customWidth="1"/>
    <col min="8529" max="8529" width="10.140625" style="29" customWidth="1"/>
    <col min="8530" max="8530" width="12.28515625" style="29" customWidth="1"/>
    <col min="8531" max="8533" width="0" style="29" hidden="1" customWidth="1"/>
    <col min="8534" max="8534" width="9.7109375" style="29" customWidth="1"/>
    <col min="8535" max="8536" width="10.7109375" style="29" customWidth="1"/>
    <col min="8537" max="8537" width="11.85546875" style="29" customWidth="1"/>
    <col min="8538" max="8538" width="0" style="29" hidden="1" customWidth="1"/>
    <col min="8539" max="8539" width="9.140625" style="29" customWidth="1"/>
    <col min="8540" max="8540" width="8" style="29" customWidth="1"/>
    <col min="8541" max="8541" width="7.5703125" style="29" customWidth="1"/>
    <col min="8542" max="8542" width="9" style="29" customWidth="1"/>
    <col min="8543" max="8545" width="9.140625" style="29" customWidth="1"/>
    <col min="8546" max="8551" width="0" style="29" hidden="1" customWidth="1"/>
    <col min="8552" max="8782" width="9.140625" style="29"/>
    <col min="8783" max="8783" width="7.85546875" style="29" customWidth="1"/>
    <col min="8784" max="8784" width="57.85546875" style="29" customWidth="1"/>
    <col min="8785" max="8785" width="10.140625" style="29" customWidth="1"/>
    <col min="8786" max="8786" width="12.28515625" style="29" customWidth="1"/>
    <col min="8787" max="8789" width="0" style="29" hidden="1" customWidth="1"/>
    <col min="8790" max="8790" width="9.7109375" style="29" customWidth="1"/>
    <col min="8791" max="8792" width="10.7109375" style="29" customWidth="1"/>
    <col min="8793" max="8793" width="11.85546875" style="29" customWidth="1"/>
    <col min="8794" max="8794" width="0" style="29" hidden="1" customWidth="1"/>
    <col min="8795" max="8795" width="9.140625" style="29" customWidth="1"/>
    <col min="8796" max="8796" width="8" style="29" customWidth="1"/>
    <col min="8797" max="8797" width="7.5703125" style="29" customWidth="1"/>
    <col min="8798" max="8798" width="9" style="29" customWidth="1"/>
    <col min="8799" max="8801" width="9.140625" style="29" customWidth="1"/>
    <col min="8802" max="8807" width="0" style="29" hidden="1" customWidth="1"/>
    <col min="8808" max="9038" width="9.140625" style="29"/>
    <col min="9039" max="9039" width="7.85546875" style="29" customWidth="1"/>
    <col min="9040" max="9040" width="57.85546875" style="29" customWidth="1"/>
    <col min="9041" max="9041" width="10.140625" style="29" customWidth="1"/>
    <col min="9042" max="9042" width="12.28515625" style="29" customWidth="1"/>
    <col min="9043" max="9045" width="0" style="29" hidden="1" customWidth="1"/>
    <col min="9046" max="9046" width="9.7109375" style="29" customWidth="1"/>
    <col min="9047" max="9048" width="10.7109375" style="29" customWidth="1"/>
    <col min="9049" max="9049" width="11.85546875" style="29" customWidth="1"/>
    <col min="9050" max="9050" width="0" style="29" hidden="1" customWidth="1"/>
    <col min="9051" max="9051" width="9.140625" style="29" customWidth="1"/>
    <col min="9052" max="9052" width="8" style="29" customWidth="1"/>
    <col min="9053" max="9053" width="7.5703125" style="29" customWidth="1"/>
    <col min="9054" max="9054" width="9" style="29" customWidth="1"/>
    <col min="9055" max="9057" width="9.140625" style="29" customWidth="1"/>
    <col min="9058" max="9063" width="0" style="29" hidden="1" customWidth="1"/>
    <col min="9064" max="9294" width="9.140625" style="29"/>
    <col min="9295" max="9295" width="7.85546875" style="29" customWidth="1"/>
    <col min="9296" max="9296" width="57.85546875" style="29" customWidth="1"/>
    <col min="9297" max="9297" width="10.140625" style="29" customWidth="1"/>
    <col min="9298" max="9298" width="12.28515625" style="29" customWidth="1"/>
    <col min="9299" max="9301" width="0" style="29" hidden="1" customWidth="1"/>
    <col min="9302" max="9302" width="9.7109375" style="29" customWidth="1"/>
    <col min="9303" max="9304" width="10.7109375" style="29" customWidth="1"/>
    <col min="9305" max="9305" width="11.85546875" style="29" customWidth="1"/>
    <col min="9306" max="9306" width="0" style="29" hidden="1" customWidth="1"/>
    <col min="9307" max="9307" width="9.140625" style="29" customWidth="1"/>
    <col min="9308" max="9308" width="8" style="29" customWidth="1"/>
    <col min="9309" max="9309" width="7.5703125" style="29" customWidth="1"/>
    <col min="9310" max="9310" width="9" style="29" customWidth="1"/>
    <col min="9311" max="9313" width="9.140625" style="29" customWidth="1"/>
    <col min="9314" max="9319" width="0" style="29" hidden="1" customWidth="1"/>
    <col min="9320" max="9550" width="9.140625" style="29"/>
    <col min="9551" max="9551" width="7.85546875" style="29" customWidth="1"/>
    <col min="9552" max="9552" width="57.85546875" style="29" customWidth="1"/>
    <col min="9553" max="9553" width="10.140625" style="29" customWidth="1"/>
    <col min="9554" max="9554" width="12.28515625" style="29" customWidth="1"/>
    <col min="9555" max="9557" width="0" style="29" hidden="1" customWidth="1"/>
    <col min="9558" max="9558" width="9.7109375" style="29" customWidth="1"/>
    <col min="9559" max="9560" width="10.7109375" style="29" customWidth="1"/>
    <col min="9561" max="9561" width="11.85546875" style="29" customWidth="1"/>
    <col min="9562" max="9562" width="0" style="29" hidden="1" customWidth="1"/>
    <col min="9563" max="9563" width="9.140625" style="29" customWidth="1"/>
    <col min="9564" max="9564" width="8" style="29" customWidth="1"/>
    <col min="9565" max="9565" width="7.5703125" style="29" customWidth="1"/>
    <col min="9566" max="9566" width="9" style="29" customWidth="1"/>
    <col min="9567" max="9569" width="9.140625" style="29" customWidth="1"/>
    <col min="9570" max="9575" width="0" style="29" hidden="1" customWidth="1"/>
    <col min="9576" max="9806" width="9.140625" style="29"/>
    <col min="9807" max="9807" width="7.85546875" style="29" customWidth="1"/>
    <col min="9808" max="9808" width="57.85546875" style="29" customWidth="1"/>
    <col min="9809" max="9809" width="10.140625" style="29" customWidth="1"/>
    <col min="9810" max="9810" width="12.28515625" style="29" customWidth="1"/>
    <col min="9811" max="9813" width="0" style="29" hidden="1" customWidth="1"/>
    <col min="9814" max="9814" width="9.7109375" style="29" customWidth="1"/>
    <col min="9815" max="9816" width="10.7109375" style="29" customWidth="1"/>
    <col min="9817" max="9817" width="11.85546875" style="29" customWidth="1"/>
    <col min="9818" max="9818" width="0" style="29" hidden="1" customWidth="1"/>
    <col min="9819" max="9819" width="9.140625" style="29" customWidth="1"/>
    <col min="9820" max="9820" width="8" style="29" customWidth="1"/>
    <col min="9821" max="9821" width="7.5703125" style="29" customWidth="1"/>
    <col min="9822" max="9822" width="9" style="29" customWidth="1"/>
    <col min="9823" max="9825" width="9.140625" style="29" customWidth="1"/>
    <col min="9826" max="9831" width="0" style="29" hidden="1" customWidth="1"/>
    <col min="9832" max="10062" width="9.140625" style="29"/>
    <col min="10063" max="10063" width="7.85546875" style="29" customWidth="1"/>
    <col min="10064" max="10064" width="57.85546875" style="29" customWidth="1"/>
    <col min="10065" max="10065" width="10.140625" style="29" customWidth="1"/>
    <col min="10066" max="10066" width="12.28515625" style="29" customWidth="1"/>
    <col min="10067" max="10069" width="0" style="29" hidden="1" customWidth="1"/>
    <col min="10070" max="10070" width="9.7109375" style="29" customWidth="1"/>
    <col min="10071" max="10072" width="10.7109375" style="29" customWidth="1"/>
    <col min="10073" max="10073" width="11.85546875" style="29" customWidth="1"/>
    <col min="10074" max="10074" width="0" style="29" hidden="1" customWidth="1"/>
    <col min="10075" max="10075" width="9.140625" style="29" customWidth="1"/>
    <col min="10076" max="10076" width="8" style="29" customWidth="1"/>
    <col min="10077" max="10077" width="7.5703125" style="29" customWidth="1"/>
    <col min="10078" max="10078" width="9" style="29" customWidth="1"/>
    <col min="10079" max="10081" width="9.140625" style="29" customWidth="1"/>
    <col min="10082" max="10087" width="0" style="29" hidden="1" customWidth="1"/>
    <col min="10088" max="10318" width="9.140625" style="29"/>
    <col min="10319" max="10319" width="7.85546875" style="29" customWidth="1"/>
    <col min="10320" max="10320" width="57.85546875" style="29" customWidth="1"/>
    <col min="10321" max="10321" width="10.140625" style="29" customWidth="1"/>
    <col min="10322" max="10322" width="12.28515625" style="29" customWidth="1"/>
    <col min="10323" max="10325" width="0" style="29" hidden="1" customWidth="1"/>
    <col min="10326" max="10326" width="9.7109375" style="29" customWidth="1"/>
    <col min="10327" max="10328" width="10.7109375" style="29" customWidth="1"/>
    <col min="10329" max="10329" width="11.85546875" style="29" customWidth="1"/>
    <col min="10330" max="10330" width="0" style="29" hidden="1" customWidth="1"/>
    <col min="10331" max="10331" width="9.140625" style="29" customWidth="1"/>
    <col min="10332" max="10332" width="8" style="29" customWidth="1"/>
    <col min="10333" max="10333" width="7.5703125" style="29" customWidth="1"/>
    <col min="10334" max="10334" width="9" style="29" customWidth="1"/>
    <col min="10335" max="10337" width="9.140625" style="29" customWidth="1"/>
    <col min="10338" max="10343" width="0" style="29" hidden="1" customWidth="1"/>
    <col min="10344" max="10574" width="9.140625" style="29"/>
    <col min="10575" max="10575" width="7.85546875" style="29" customWidth="1"/>
    <col min="10576" max="10576" width="57.85546875" style="29" customWidth="1"/>
    <col min="10577" max="10577" width="10.140625" style="29" customWidth="1"/>
    <col min="10578" max="10578" width="12.28515625" style="29" customWidth="1"/>
    <col min="10579" max="10581" width="0" style="29" hidden="1" customWidth="1"/>
    <col min="10582" max="10582" width="9.7109375" style="29" customWidth="1"/>
    <col min="10583" max="10584" width="10.7109375" style="29" customWidth="1"/>
    <col min="10585" max="10585" width="11.85546875" style="29" customWidth="1"/>
    <col min="10586" max="10586" width="0" style="29" hidden="1" customWidth="1"/>
    <col min="10587" max="10587" width="9.140625" style="29" customWidth="1"/>
    <col min="10588" max="10588" width="8" style="29" customWidth="1"/>
    <col min="10589" max="10589" width="7.5703125" style="29" customWidth="1"/>
    <col min="10590" max="10590" width="9" style="29" customWidth="1"/>
    <col min="10591" max="10593" width="9.140625" style="29" customWidth="1"/>
    <col min="10594" max="10599" width="0" style="29" hidden="1" customWidth="1"/>
    <col min="10600" max="10830" width="9.140625" style="29"/>
    <col min="10831" max="10831" width="7.85546875" style="29" customWidth="1"/>
    <col min="10832" max="10832" width="57.85546875" style="29" customWidth="1"/>
    <col min="10833" max="10833" width="10.140625" style="29" customWidth="1"/>
    <col min="10834" max="10834" width="12.28515625" style="29" customWidth="1"/>
    <col min="10835" max="10837" width="0" style="29" hidden="1" customWidth="1"/>
    <col min="10838" max="10838" width="9.7109375" style="29" customWidth="1"/>
    <col min="10839" max="10840" width="10.7109375" style="29" customWidth="1"/>
    <col min="10841" max="10841" width="11.85546875" style="29" customWidth="1"/>
    <col min="10842" max="10842" width="0" style="29" hidden="1" customWidth="1"/>
    <col min="10843" max="10843" width="9.140625" style="29" customWidth="1"/>
    <col min="10844" max="10844" width="8" style="29" customWidth="1"/>
    <col min="10845" max="10845" width="7.5703125" style="29" customWidth="1"/>
    <col min="10846" max="10846" width="9" style="29" customWidth="1"/>
    <col min="10847" max="10849" width="9.140625" style="29" customWidth="1"/>
    <col min="10850" max="10855" width="0" style="29" hidden="1" customWidth="1"/>
    <col min="10856" max="11086" width="9.140625" style="29"/>
    <col min="11087" max="11087" width="7.85546875" style="29" customWidth="1"/>
    <col min="11088" max="11088" width="57.85546875" style="29" customWidth="1"/>
    <col min="11089" max="11089" width="10.140625" style="29" customWidth="1"/>
    <col min="11090" max="11090" width="12.28515625" style="29" customWidth="1"/>
    <col min="11091" max="11093" width="0" style="29" hidden="1" customWidth="1"/>
    <col min="11094" max="11094" width="9.7109375" style="29" customWidth="1"/>
    <col min="11095" max="11096" width="10.7109375" style="29" customWidth="1"/>
    <col min="11097" max="11097" width="11.85546875" style="29" customWidth="1"/>
    <col min="11098" max="11098" width="0" style="29" hidden="1" customWidth="1"/>
    <col min="11099" max="11099" width="9.140625" style="29" customWidth="1"/>
    <col min="11100" max="11100" width="8" style="29" customWidth="1"/>
    <col min="11101" max="11101" width="7.5703125" style="29" customWidth="1"/>
    <col min="11102" max="11102" width="9" style="29" customWidth="1"/>
    <col min="11103" max="11105" width="9.140625" style="29" customWidth="1"/>
    <col min="11106" max="11111" width="0" style="29" hidden="1" customWidth="1"/>
    <col min="11112" max="11342" width="9.140625" style="29"/>
    <col min="11343" max="11343" width="7.85546875" style="29" customWidth="1"/>
    <col min="11344" max="11344" width="57.85546875" style="29" customWidth="1"/>
    <col min="11345" max="11345" width="10.140625" style="29" customWidth="1"/>
    <col min="11346" max="11346" width="12.28515625" style="29" customWidth="1"/>
    <col min="11347" max="11349" width="0" style="29" hidden="1" customWidth="1"/>
    <col min="11350" max="11350" width="9.7109375" style="29" customWidth="1"/>
    <col min="11351" max="11352" width="10.7109375" style="29" customWidth="1"/>
    <col min="11353" max="11353" width="11.85546875" style="29" customWidth="1"/>
    <col min="11354" max="11354" width="0" style="29" hidden="1" customWidth="1"/>
    <col min="11355" max="11355" width="9.140625" style="29" customWidth="1"/>
    <col min="11356" max="11356" width="8" style="29" customWidth="1"/>
    <col min="11357" max="11357" width="7.5703125" style="29" customWidth="1"/>
    <col min="11358" max="11358" width="9" style="29" customWidth="1"/>
    <col min="11359" max="11361" width="9.140625" style="29" customWidth="1"/>
    <col min="11362" max="11367" width="0" style="29" hidden="1" customWidth="1"/>
    <col min="11368" max="11598" width="9.140625" style="29"/>
    <col min="11599" max="11599" width="7.85546875" style="29" customWidth="1"/>
    <col min="11600" max="11600" width="57.85546875" style="29" customWidth="1"/>
    <col min="11601" max="11601" width="10.140625" style="29" customWidth="1"/>
    <col min="11602" max="11602" width="12.28515625" style="29" customWidth="1"/>
    <col min="11603" max="11605" width="0" style="29" hidden="1" customWidth="1"/>
    <col min="11606" max="11606" width="9.7109375" style="29" customWidth="1"/>
    <col min="11607" max="11608" width="10.7109375" style="29" customWidth="1"/>
    <col min="11609" max="11609" width="11.85546875" style="29" customWidth="1"/>
    <col min="11610" max="11610" width="0" style="29" hidden="1" customWidth="1"/>
    <col min="11611" max="11611" width="9.140625" style="29" customWidth="1"/>
    <col min="11612" max="11612" width="8" style="29" customWidth="1"/>
    <col min="11613" max="11613" width="7.5703125" style="29" customWidth="1"/>
    <col min="11614" max="11614" width="9" style="29" customWidth="1"/>
    <col min="11615" max="11617" width="9.140625" style="29" customWidth="1"/>
    <col min="11618" max="11623" width="0" style="29" hidden="1" customWidth="1"/>
    <col min="11624" max="11854" width="9.140625" style="29"/>
    <col min="11855" max="11855" width="7.85546875" style="29" customWidth="1"/>
    <col min="11856" max="11856" width="57.85546875" style="29" customWidth="1"/>
    <col min="11857" max="11857" width="10.140625" style="29" customWidth="1"/>
    <col min="11858" max="11858" width="12.28515625" style="29" customWidth="1"/>
    <col min="11859" max="11861" width="0" style="29" hidden="1" customWidth="1"/>
    <col min="11862" max="11862" width="9.7109375" style="29" customWidth="1"/>
    <col min="11863" max="11864" width="10.7109375" style="29" customWidth="1"/>
    <col min="11865" max="11865" width="11.85546875" style="29" customWidth="1"/>
    <col min="11866" max="11866" width="0" style="29" hidden="1" customWidth="1"/>
    <col min="11867" max="11867" width="9.140625" style="29" customWidth="1"/>
    <col min="11868" max="11868" width="8" style="29" customWidth="1"/>
    <col min="11869" max="11869" width="7.5703125" style="29" customWidth="1"/>
    <col min="11870" max="11870" width="9" style="29" customWidth="1"/>
    <col min="11871" max="11873" width="9.140625" style="29" customWidth="1"/>
    <col min="11874" max="11879" width="0" style="29" hidden="1" customWidth="1"/>
    <col min="11880" max="12110" width="9.140625" style="29"/>
    <col min="12111" max="12111" width="7.85546875" style="29" customWidth="1"/>
    <col min="12112" max="12112" width="57.85546875" style="29" customWidth="1"/>
    <col min="12113" max="12113" width="10.140625" style="29" customWidth="1"/>
    <col min="12114" max="12114" width="12.28515625" style="29" customWidth="1"/>
    <col min="12115" max="12117" width="0" style="29" hidden="1" customWidth="1"/>
    <col min="12118" max="12118" width="9.7109375" style="29" customWidth="1"/>
    <col min="12119" max="12120" width="10.7109375" style="29" customWidth="1"/>
    <col min="12121" max="12121" width="11.85546875" style="29" customWidth="1"/>
    <col min="12122" max="12122" width="0" style="29" hidden="1" customWidth="1"/>
    <col min="12123" max="12123" width="9.140625" style="29" customWidth="1"/>
    <col min="12124" max="12124" width="8" style="29" customWidth="1"/>
    <col min="12125" max="12125" width="7.5703125" style="29" customWidth="1"/>
    <col min="12126" max="12126" width="9" style="29" customWidth="1"/>
    <col min="12127" max="12129" width="9.140625" style="29" customWidth="1"/>
    <col min="12130" max="12135" width="0" style="29" hidden="1" customWidth="1"/>
    <col min="12136" max="12366" width="9.140625" style="29"/>
    <col min="12367" max="12367" width="7.85546875" style="29" customWidth="1"/>
    <col min="12368" max="12368" width="57.85546875" style="29" customWidth="1"/>
    <col min="12369" max="12369" width="10.140625" style="29" customWidth="1"/>
    <col min="12370" max="12370" width="12.28515625" style="29" customWidth="1"/>
    <col min="12371" max="12373" width="0" style="29" hidden="1" customWidth="1"/>
    <col min="12374" max="12374" width="9.7109375" style="29" customWidth="1"/>
    <col min="12375" max="12376" width="10.7109375" style="29" customWidth="1"/>
    <col min="12377" max="12377" width="11.85546875" style="29" customWidth="1"/>
    <col min="12378" max="12378" width="0" style="29" hidden="1" customWidth="1"/>
    <col min="12379" max="12379" width="9.140625" style="29" customWidth="1"/>
    <col min="12380" max="12380" width="8" style="29" customWidth="1"/>
    <col min="12381" max="12381" width="7.5703125" style="29" customWidth="1"/>
    <col min="12382" max="12382" width="9" style="29" customWidth="1"/>
    <col min="12383" max="12385" width="9.140625" style="29" customWidth="1"/>
    <col min="12386" max="12391" width="0" style="29" hidden="1" customWidth="1"/>
    <col min="12392" max="12622" width="9.140625" style="29"/>
    <col min="12623" max="12623" width="7.85546875" style="29" customWidth="1"/>
    <col min="12624" max="12624" width="57.85546875" style="29" customWidth="1"/>
    <col min="12625" max="12625" width="10.140625" style="29" customWidth="1"/>
    <col min="12626" max="12626" width="12.28515625" style="29" customWidth="1"/>
    <col min="12627" max="12629" width="0" style="29" hidden="1" customWidth="1"/>
    <col min="12630" max="12630" width="9.7109375" style="29" customWidth="1"/>
    <col min="12631" max="12632" width="10.7109375" style="29" customWidth="1"/>
    <col min="12633" max="12633" width="11.85546875" style="29" customWidth="1"/>
    <col min="12634" max="12634" width="0" style="29" hidden="1" customWidth="1"/>
    <col min="12635" max="12635" width="9.140625" style="29" customWidth="1"/>
    <col min="12636" max="12636" width="8" style="29" customWidth="1"/>
    <col min="12637" max="12637" width="7.5703125" style="29" customWidth="1"/>
    <col min="12638" max="12638" width="9" style="29" customWidth="1"/>
    <col min="12639" max="12641" width="9.140625" style="29" customWidth="1"/>
    <col min="12642" max="12647" width="0" style="29" hidden="1" customWidth="1"/>
    <col min="12648" max="12878" width="9.140625" style="29"/>
    <col min="12879" max="12879" width="7.85546875" style="29" customWidth="1"/>
    <col min="12880" max="12880" width="57.85546875" style="29" customWidth="1"/>
    <col min="12881" max="12881" width="10.140625" style="29" customWidth="1"/>
    <col min="12882" max="12882" width="12.28515625" style="29" customWidth="1"/>
    <col min="12883" max="12885" width="0" style="29" hidden="1" customWidth="1"/>
    <col min="12886" max="12886" width="9.7109375" style="29" customWidth="1"/>
    <col min="12887" max="12888" width="10.7109375" style="29" customWidth="1"/>
    <col min="12889" max="12889" width="11.85546875" style="29" customWidth="1"/>
    <col min="12890" max="12890" width="0" style="29" hidden="1" customWidth="1"/>
    <col min="12891" max="12891" width="9.140625" style="29" customWidth="1"/>
    <col min="12892" max="12892" width="8" style="29" customWidth="1"/>
    <col min="12893" max="12893" width="7.5703125" style="29" customWidth="1"/>
    <col min="12894" max="12894" width="9" style="29" customWidth="1"/>
    <col min="12895" max="12897" width="9.140625" style="29" customWidth="1"/>
    <col min="12898" max="12903" width="0" style="29" hidden="1" customWidth="1"/>
    <col min="12904" max="13134" width="9.140625" style="29"/>
    <col min="13135" max="13135" width="7.85546875" style="29" customWidth="1"/>
    <col min="13136" max="13136" width="57.85546875" style="29" customWidth="1"/>
    <col min="13137" max="13137" width="10.140625" style="29" customWidth="1"/>
    <col min="13138" max="13138" width="12.28515625" style="29" customWidth="1"/>
    <col min="13139" max="13141" width="0" style="29" hidden="1" customWidth="1"/>
    <col min="13142" max="13142" width="9.7109375" style="29" customWidth="1"/>
    <col min="13143" max="13144" width="10.7109375" style="29" customWidth="1"/>
    <col min="13145" max="13145" width="11.85546875" style="29" customWidth="1"/>
    <col min="13146" max="13146" width="0" style="29" hidden="1" customWidth="1"/>
    <col min="13147" max="13147" width="9.140625" style="29" customWidth="1"/>
    <col min="13148" max="13148" width="8" style="29" customWidth="1"/>
    <col min="13149" max="13149" width="7.5703125" style="29" customWidth="1"/>
    <col min="13150" max="13150" width="9" style="29" customWidth="1"/>
    <col min="13151" max="13153" width="9.140625" style="29" customWidth="1"/>
    <col min="13154" max="13159" width="0" style="29" hidden="1" customWidth="1"/>
    <col min="13160" max="13390" width="9.140625" style="29"/>
    <col min="13391" max="13391" width="7.85546875" style="29" customWidth="1"/>
    <col min="13392" max="13392" width="57.85546875" style="29" customWidth="1"/>
    <col min="13393" max="13393" width="10.140625" style="29" customWidth="1"/>
    <col min="13394" max="13394" width="12.28515625" style="29" customWidth="1"/>
    <col min="13395" max="13397" width="0" style="29" hidden="1" customWidth="1"/>
    <col min="13398" max="13398" width="9.7109375" style="29" customWidth="1"/>
    <col min="13399" max="13400" width="10.7109375" style="29" customWidth="1"/>
    <col min="13401" max="13401" width="11.85546875" style="29" customWidth="1"/>
    <col min="13402" max="13402" width="0" style="29" hidden="1" customWidth="1"/>
    <col min="13403" max="13403" width="9.140625" style="29" customWidth="1"/>
    <col min="13404" max="13404" width="8" style="29" customWidth="1"/>
    <col min="13405" max="13405" width="7.5703125" style="29" customWidth="1"/>
    <col min="13406" max="13406" width="9" style="29" customWidth="1"/>
    <col min="13407" max="13409" width="9.140625" style="29" customWidth="1"/>
    <col min="13410" max="13415" width="0" style="29" hidden="1" customWidth="1"/>
    <col min="13416" max="13646" width="9.140625" style="29"/>
    <col min="13647" max="13647" width="7.85546875" style="29" customWidth="1"/>
    <col min="13648" max="13648" width="57.85546875" style="29" customWidth="1"/>
    <col min="13649" max="13649" width="10.140625" style="29" customWidth="1"/>
    <col min="13650" max="13650" width="12.28515625" style="29" customWidth="1"/>
    <col min="13651" max="13653" width="0" style="29" hidden="1" customWidth="1"/>
    <col min="13654" max="13654" width="9.7109375" style="29" customWidth="1"/>
    <col min="13655" max="13656" width="10.7109375" style="29" customWidth="1"/>
    <col min="13657" max="13657" width="11.85546875" style="29" customWidth="1"/>
    <col min="13658" max="13658" width="0" style="29" hidden="1" customWidth="1"/>
    <col min="13659" max="13659" width="9.140625" style="29" customWidth="1"/>
    <col min="13660" max="13660" width="8" style="29" customWidth="1"/>
    <col min="13661" max="13661" width="7.5703125" style="29" customWidth="1"/>
    <col min="13662" max="13662" width="9" style="29" customWidth="1"/>
    <col min="13663" max="13665" width="9.140625" style="29" customWidth="1"/>
    <col min="13666" max="13671" width="0" style="29" hidden="1" customWidth="1"/>
    <col min="13672" max="13902" width="9.140625" style="29"/>
    <col min="13903" max="13903" width="7.85546875" style="29" customWidth="1"/>
    <col min="13904" max="13904" width="57.85546875" style="29" customWidth="1"/>
    <col min="13905" max="13905" width="10.140625" style="29" customWidth="1"/>
    <col min="13906" max="13906" width="12.28515625" style="29" customWidth="1"/>
    <col min="13907" max="13909" width="0" style="29" hidden="1" customWidth="1"/>
    <col min="13910" max="13910" width="9.7109375" style="29" customWidth="1"/>
    <col min="13911" max="13912" width="10.7109375" style="29" customWidth="1"/>
    <col min="13913" max="13913" width="11.85546875" style="29" customWidth="1"/>
    <col min="13914" max="13914" width="0" style="29" hidden="1" customWidth="1"/>
    <col min="13915" max="13915" width="9.140625" style="29" customWidth="1"/>
    <col min="13916" max="13916" width="8" style="29" customWidth="1"/>
    <col min="13917" max="13917" width="7.5703125" style="29" customWidth="1"/>
    <col min="13918" max="13918" width="9" style="29" customWidth="1"/>
    <col min="13919" max="13921" width="9.140625" style="29" customWidth="1"/>
    <col min="13922" max="13927" width="0" style="29" hidden="1" customWidth="1"/>
    <col min="13928" max="14158" width="9.140625" style="29"/>
    <col min="14159" max="14159" width="7.85546875" style="29" customWidth="1"/>
    <col min="14160" max="14160" width="57.85546875" style="29" customWidth="1"/>
    <col min="14161" max="14161" width="10.140625" style="29" customWidth="1"/>
    <col min="14162" max="14162" width="12.28515625" style="29" customWidth="1"/>
    <col min="14163" max="14165" width="0" style="29" hidden="1" customWidth="1"/>
    <col min="14166" max="14166" width="9.7109375" style="29" customWidth="1"/>
    <col min="14167" max="14168" width="10.7109375" style="29" customWidth="1"/>
    <col min="14169" max="14169" width="11.85546875" style="29" customWidth="1"/>
    <col min="14170" max="14170" width="0" style="29" hidden="1" customWidth="1"/>
    <col min="14171" max="14171" width="9.140625" style="29" customWidth="1"/>
    <col min="14172" max="14172" width="8" style="29" customWidth="1"/>
    <col min="14173" max="14173" width="7.5703125" style="29" customWidth="1"/>
    <col min="14174" max="14174" width="9" style="29" customWidth="1"/>
    <col min="14175" max="14177" width="9.140625" style="29" customWidth="1"/>
    <col min="14178" max="14183" width="0" style="29" hidden="1" customWidth="1"/>
    <col min="14184" max="14414" width="9.140625" style="29"/>
    <col min="14415" max="14415" width="7.85546875" style="29" customWidth="1"/>
    <col min="14416" max="14416" width="57.85546875" style="29" customWidth="1"/>
    <col min="14417" max="14417" width="10.140625" style="29" customWidth="1"/>
    <col min="14418" max="14418" width="12.28515625" style="29" customWidth="1"/>
    <col min="14419" max="14421" width="0" style="29" hidden="1" customWidth="1"/>
    <col min="14422" max="14422" width="9.7109375" style="29" customWidth="1"/>
    <col min="14423" max="14424" width="10.7109375" style="29" customWidth="1"/>
    <col min="14425" max="14425" width="11.85546875" style="29" customWidth="1"/>
    <col min="14426" max="14426" width="0" style="29" hidden="1" customWidth="1"/>
    <col min="14427" max="14427" width="9.140625" style="29" customWidth="1"/>
    <col min="14428" max="14428" width="8" style="29" customWidth="1"/>
    <col min="14429" max="14429" width="7.5703125" style="29" customWidth="1"/>
    <col min="14430" max="14430" width="9" style="29" customWidth="1"/>
    <col min="14431" max="14433" width="9.140625" style="29" customWidth="1"/>
    <col min="14434" max="14439" width="0" style="29" hidden="1" customWidth="1"/>
    <col min="14440" max="14670" width="9.140625" style="29"/>
    <col min="14671" max="14671" width="7.85546875" style="29" customWidth="1"/>
    <col min="14672" max="14672" width="57.85546875" style="29" customWidth="1"/>
    <col min="14673" max="14673" width="10.140625" style="29" customWidth="1"/>
    <col min="14674" max="14674" width="12.28515625" style="29" customWidth="1"/>
    <col min="14675" max="14677" width="0" style="29" hidden="1" customWidth="1"/>
    <col min="14678" max="14678" width="9.7109375" style="29" customWidth="1"/>
    <col min="14679" max="14680" width="10.7109375" style="29" customWidth="1"/>
    <col min="14681" max="14681" width="11.85546875" style="29" customWidth="1"/>
    <col min="14682" max="14682" width="0" style="29" hidden="1" customWidth="1"/>
    <col min="14683" max="14683" width="9.140625" style="29" customWidth="1"/>
    <col min="14684" max="14684" width="8" style="29" customWidth="1"/>
    <col min="14685" max="14685" width="7.5703125" style="29" customWidth="1"/>
    <col min="14686" max="14686" width="9" style="29" customWidth="1"/>
    <col min="14687" max="14689" width="9.140625" style="29" customWidth="1"/>
    <col min="14690" max="14695" width="0" style="29" hidden="1" customWidth="1"/>
    <col min="14696" max="14926" width="9.140625" style="29"/>
    <col min="14927" max="14927" width="7.85546875" style="29" customWidth="1"/>
    <col min="14928" max="14928" width="57.85546875" style="29" customWidth="1"/>
    <col min="14929" max="14929" width="10.140625" style="29" customWidth="1"/>
    <col min="14930" max="14930" width="12.28515625" style="29" customWidth="1"/>
    <col min="14931" max="14933" width="0" style="29" hidden="1" customWidth="1"/>
    <col min="14934" max="14934" width="9.7109375" style="29" customWidth="1"/>
    <col min="14935" max="14936" width="10.7109375" style="29" customWidth="1"/>
    <col min="14937" max="14937" width="11.85546875" style="29" customWidth="1"/>
    <col min="14938" max="14938" width="0" style="29" hidden="1" customWidth="1"/>
    <col min="14939" max="14939" width="9.140625" style="29" customWidth="1"/>
    <col min="14940" max="14940" width="8" style="29" customWidth="1"/>
    <col min="14941" max="14941" width="7.5703125" style="29" customWidth="1"/>
    <col min="14942" max="14942" width="9" style="29" customWidth="1"/>
    <col min="14943" max="14945" width="9.140625" style="29" customWidth="1"/>
    <col min="14946" max="14951" width="0" style="29" hidden="1" customWidth="1"/>
    <col min="14952" max="15182" width="9.140625" style="29"/>
    <col min="15183" max="15183" width="7.85546875" style="29" customWidth="1"/>
    <col min="15184" max="15184" width="57.85546875" style="29" customWidth="1"/>
    <col min="15185" max="15185" width="10.140625" style="29" customWidth="1"/>
    <col min="15186" max="15186" width="12.28515625" style="29" customWidth="1"/>
    <col min="15187" max="15189" width="0" style="29" hidden="1" customWidth="1"/>
    <col min="15190" max="15190" width="9.7109375" style="29" customWidth="1"/>
    <col min="15191" max="15192" width="10.7109375" style="29" customWidth="1"/>
    <col min="15193" max="15193" width="11.85546875" style="29" customWidth="1"/>
    <col min="15194" max="15194" width="0" style="29" hidden="1" customWidth="1"/>
    <col min="15195" max="15195" width="9.140625" style="29" customWidth="1"/>
    <col min="15196" max="15196" width="8" style="29" customWidth="1"/>
    <col min="15197" max="15197" width="7.5703125" style="29" customWidth="1"/>
    <col min="15198" max="15198" width="9" style="29" customWidth="1"/>
    <col min="15199" max="15201" width="9.140625" style="29" customWidth="1"/>
    <col min="15202" max="15207" width="0" style="29" hidden="1" customWidth="1"/>
    <col min="15208" max="15438" width="9.140625" style="29"/>
    <col min="15439" max="15439" width="7.85546875" style="29" customWidth="1"/>
    <col min="15440" max="15440" width="57.85546875" style="29" customWidth="1"/>
    <col min="15441" max="15441" width="10.140625" style="29" customWidth="1"/>
    <col min="15442" max="15442" width="12.28515625" style="29" customWidth="1"/>
    <col min="15443" max="15445" width="0" style="29" hidden="1" customWidth="1"/>
    <col min="15446" max="15446" width="9.7109375" style="29" customWidth="1"/>
    <col min="15447" max="15448" width="10.7109375" style="29" customWidth="1"/>
    <col min="15449" max="15449" width="11.85546875" style="29" customWidth="1"/>
    <col min="15450" max="15450" width="0" style="29" hidden="1" customWidth="1"/>
    <col min="15451" max="15451" width="9.140625" style="29" customWidth="1"/>
    <col min="15452" max="15452" width="8" style="29" customWidth="1"/>
    <col min="15453" max="15453" width="7.5703125" style="29" customWidth="1"/>
    <col min="15454" max="15454" width="9" style="29" customWidth="1"/>
    <col min="15455" max="15457" width="9.140625" style="29" customWidth="1"/>
    <col min="15458" max="15463" width="0" style="29" hidden="1" customWidth="1"/>
    <col min="15464" max="15694" width="9.140625" style="29"/>
    <col min="15695" max="15695" width="7.85546875" style="29" customWidth="1"/>
    <col min="15696" max="15696" width="57.85546875" style="29" customWidth="1"/>
    <col min="15697" max="15697" width="10.140625" style="29" customWidth="1"/>
    <col min="15698" max="15698" width="12.28515625" style="29" customWidth="1"/>
    <col min="15699" max="15701" width="0" style="29" hidden="1" customWidth="1"/>
    <col min="15702" max="15702" width="9.7109375" style="29" customWidth="1"/>
    <col min="15703" max="15704" width="10.7109375" style="29" customWidth="1"/>
    <col min="15705" max="15705" width="11.85546875" style="29" customWidth="1"/>
    <col min="15706" max="15706" width="0" style="29" hidden="1" customWidth="1"/>
    <col min="15707" max="15707" width="9.140625" style="29" customWidth="1"/>
    <col min="15708" max="15708" width="8" style="29" customWidth="1"/>
    <col min="15709" max="15709" width="7.5703125" style="29" customWidth="1"/>
    <col min="15710" max="15710" width="9" style="29" customWidth="1"/>
    <col min="15711" max="15713" width="9.140625" style="29" customWidth="1"/>
    <col min="15714" max="15719" width="0" style="29" hidden="1" customWidth="1"/>
    <col min="15720" max="15950" width="9.140625" style="29"/>
    <col min="15951" max="15951" width="7.85546875" style="29" customWidth="1"/>
    <col min="15952" max="15952" width="57.85546875" style="29" customWidth="1"/>
    <col min="15953" max="15953" width="10.140625" style="29" customWidth="1"/>
    <col min="15954" max="15954" width="12.28515625" style="29" customWidth="1"/>
    <col min="15955" max="15957" width="0" style="29" hidden="1" customWidth="1"/>
    <col min="15958" max="15958" width="9.7109375" style="29" customWidth="1"/>
    <col min="15959" max="15960" width="10.7109375" style="29" customWidth="1"/>
    <col min="15961" max="15961" width="11.85546875" style="29" customWidth="1"/>
    <col min="15962" max="15962" width="0" style="29" hidden="1" customWidth="1"/>
    <col min="15963" max="15963" width="9.140625" style="29" customWidth="1"/>
    <col min="15964" max="15964" width="8" style="29" customWidth="1"/>
    <col min="15965" max="15965" width="7.5703125" style="29" customWidth="1"/>
    <col min="15966" max="15966" width="9" style="29" customWidth="1"/>
    <col min="15967" max="15969" width="9.140625" style="29" customWidth="1"/>
    <col min="15970" max="15975" width="0" style="29" hidden="1" customWidth="1"/>
    <col min="15976" max="16384" width="9.140625" style="29"/>
  </cols>
  <sheetData>
    <row r="1" spans="1:8" ht="9.75" customHeight="1" x14ac:dyDescent="0.25"/>
    <row r="2" spans="1:8" ht="15.75" customHeight="1" x14ac:dyDescent="0.25">
      <c r="A2" s="235" t="s">
        <v>97</v>
      </c>
      <c r="B2" s="235"/>
      <c r="C2" s="235"/>
      <c r="D2" s="235"/>
      <c r="E2" s="235"/>
      <c r="F2" s="235"/>
      <c r="G2" s="235"/>
      <c r="H2" s="235"/>
    </row>
    <row r="3" spans="1:8" ht="15.75" customHeight="1" x14ac:dyDescent="0.25">
      <c r="A3" s="27"/>
      <c r="B3" s="27"/>
      <c r="C3" s="27"/>
      <c r="D3" s="27"/>
      <c r="E3" s="27"/>
      <c r="F3" s="27"/>
      <c r="G3" s="27"/>
    </row>
    <row r="4" spans="1:8" ht="15.75" customHeight="1" x14ac:dyDescent="0.25">
      <c r="A4" s="201" t="s">
        <v>1</v>
      </c>
      <c r="B4" s="204"/>
      <c r="C4" s="205"/>
      <c r="D4" s="1"/>
      <c r="E4" s="2"/>
      <c r="F4" s="3"/>
      <c r="G4" s="28"/>
      <c r="H4" s="201" t="s">
        <v>0</v>
      </c>
    </row>
    <row r="5" spans="1:8" ht="15.75" customHeight="1" x14ac:dyDescent="0.25">
      <c r="A5" s="202"/>
      <c r="B5" s="206" t="s">
        <v>2</v>
      </c>
      <c r="C5" s="207"/>
      <c r="D5" s="210" t="s">
        <v>3</v>
      </c>
      <c r="E5" s="211"/>
      <c r="F5" s="212"/>
      <c r="G5" s="213" t="s">
        <v>4</v>
      </c>
      <c r="H5" s="202"/>
    </row>
    <row r="6" spans="1:8" ht="15" customHeight="1" x14ac:dyDescent="0.25">
      <c r="A6" s="202"/>
      <c r="B6" s="206"/>
      <c r="C6" s="207"/>
      <c r="D6" s="216" t="s">
        <v>5</v>
      </c>
      <c r="E6" s="216" t="s">
        <v>6</v>
      </c>
      <c r="F6" s="216" t="s">
        <v>7</v>
      </c>
      <c r="G6" s="214"/>
      <c r="H6" s="202"/>
    </row>
    <row r="7" spans="1:8" ht="15" customHeight="1" x14ac:dyDescent="0.25">
      <c r="A7" s="202"/>
      <c r="B7" s="206"/>
      <c r="C7" s="207"/>
      <c r="D7" s="217"/>
      <c r="E7" s="217"/>
      <c r="F7" s="217"/>
      <c r="G7" s="214"/>
      <c r="H7" s="202"/>
    </row>
    <row r="8" spans="1:8" ht="15.75" customHeight="1" x14ac:dyDescent="0.25">
      <c r="A8" s="203"/>
      <c r="B8" s="208"/>
      <c r="C8" s="209"/>
      <c r="D8" s="218"/>
      <c r="E8" s="218"/>
      <c r="F8" s="218"/>
      <c r="G8" s="215"/>
      <c r="H8" s="203"/>
    </row>
    <row r="9" spans="1:8" ht="18.75" customHeight="1" x14ac:dyDescent="0.25">
      <c r="A9" s="176" t="s">
        <v>32</v>
      </c>
      <c r="B9" s="177"/>
      <c r="C9" s="177"/>
      <c r="D9" s="177"/>
      <c r="E9" s="177"/>
      <c r="F9" s="177"/>
      <c r="G9" s="178"/>
      <c r="H9" s="127"/>
    </row>
    <row r="10" spans="1:8" ht="18" customHeight="1" x14ac:dyDescent="0.25">
      <c r="A10" s="176" t="s">
        <v>35</v>
      </c>
      <c r="B10" s="177"/>
      <c r="C10" s="178"/>
      <c r="D10" s="4"/>
      <c r="E10" s="4"/>
      <c r="F10" s="4"/>
      <c r="G10" s="4"/>
      <c r="H10" s="127"/>
    </row>
    <row r="11" spans="1:8" ht="34.5" customHeight="1" x14ac:dyDescent="0.25">
      <c r="A11" s="15" t="s">
        <v>166</v>
      </c>
      <c r="B11" s="233">
        <v>100</v>
      </c>
      <c r="C11" s="234"/>
      <c r="D11" s="133">
        <v>5.6</v>
      </c>
      <c r="E11" s="133">
        <v>2.6</v>
      </c>
      <c r="F11" s="133">
        <v>10.199999999999999</v>
      </c>
      <c r="G11" s="133">
        <v>88.6</v>
      </c>
      <c r="H11" s="26" t="s">
        <v>99</v>
      </c>
    </row>
    <row r="12" spans="1:8" ht="18" customHeight="1" x14ac:dyDescent="0.3">
      <c r="A12" s="5" t="s">
        <v>31</v>
      </c>
      <c r="B12" s="172">
        <v>150</v>
      </c>
      <c r="C12" s="173"/>
      <c r="D12" s="7">
        <v>5.7</v>
      </c>
      <c r="E12" s="7">
        <v>3.9</v>
      </c>
      <c r="F12" s="7">
        <v>36.299999999999997</v>
      </c>
      <c r="G12" s="7">
        <v>202.8</v>
      </c>
      <c r="H12" s="20">
        <v>334</v>
      </c>
    </row>
    <row r="13" spans="1:8" ht="18" customHeight="1" x14ac:dyDescent="0.3">
      <c r="A13" s="131" t="s">
        <v>9</v>
      </c>
      <c r="B13" s="172">
        <v>200</v>
      </c>
      <c r="C13" s="173"/>
      <c r="D13" s="7">
        <v>0.17</v>
      </c>
      <c r="E13" s="7">
        <v>0.04</v>
      </c>
      <c r="F13" s="7">
        <v>10.5</v>
      </c>
      <c r="G13" s="7">
        <v>43.04</v>
      </c>
      <c r="H13" s="20">
        <v>376</v>
      </c>
    </row>
    <row r="14" spans="1:8" s="34" customFormat="1" ht="18" customHeight="1" x14ac:dyDescent="0.3">
      <c r="A14" s="55" t="s">
        <v>79</v>
      </c>
      <c r="B14" s="181">
        <v>20</v>
      </c>
      <c r="C14" s="182"/>
      <c r="D14" s="7">
        <v>0.96799999999999997</v>
      </c>
      <c r="E14" s="7">
        <v>1.004</v>
      </c>
      <c r="F14" s="7">
        <v>6.4119999999999999</v>
      </c>
      <c r="G14" s="7">
        <v>38.56</v>
      </c>
      <c r="H14" s="20" t="s">
        <v>59</v>
      </c>
    </row>
    <row r="15" spans="1:8" ht="18" customHeight="1" x14ac:dyDescent="0.25">
      <c r="A15" s="9" t="s">
        <v>10</v>
      </c>
      <c r="B15" s="183">
        <f>SUM(B11:C14)</f>
        <v>470</v>
      </c>
      <c r="C15" s="184"/>
      <c r="D15" s="122">
        <f>SUM(D11:D14)</f>
        <v>12.438000000000001</v>
      </c>
      <c r="E15" s="122">
        <f>SUM(E11:E14)</f>
        <v>7.5440000000000005</v>
      </c>
      <c r="F15" s="122">
        <f>SUM(F11:F14)</f>
        <v>63.411999999999999</v>
      </c>
      <c r="G15" s="122">
        <f>SUM(G11:G14)</f>
        <v>373</v>
      </c>
      <c r="H15" s="123"/>
    </row>
    <row r="16" spans="1:8" ht="18.75" x14ac:dyDescent="0.25">
      <c r="A16" s="176" t="s">
        <v>33</v>
      </c>
      <c r="B16" s="177"/>
      <c r="C16" s="178"/>
      <c r="D16" s="4"/>
      <c r="E16" s="4"/>
      <c r="F16" s="4"/>
      <c r="G16" s="4"/>
      <c r="H16" s="127"/>
    </row>
    <row r="17" spans="1:8" ht="18" customHeight="1" x14ac:dyDescent="0.3">
      <c r="A17" s="131" t="s">
        <v>167</v>
      </c>
      <c r="B17" s="181">
        <v>110</v>
      </c>
      <c r="C17" s="182"/>
      <c r="D17" s="7">
        <v>8.5</v>
      </c>
      <c r="E17" s="7">
        <v>5.4545454545454497</v>
      </c>
      <c r="F17" s="7">
        <v>9.4545454545454994</v>
      </c>
      <c r="G17" s="7">
        <v>120.54</v>
      </c>
      <c r="H17" s="20" t="s">
        <v>27</v>
      </c>
    </row>
    <row r="18" spans="1:8" ht="18" customHeight="1" x14ac:dyDescent="0.3">
      <c r="A18" s="131" t="s">
        <v>11</v>
      </c>
      <c r="B18" s="181">
        <v>150</v>
      </c>
      <c r="C18" s="182"/>
      <c r="D18" s="7">
        <v>4.9000000000000004</v>
      </c>
      <c r="E18" s="7">
        <v>10.6</v>
      </c>
      <c r="F18" s="7">
        <v>11.9</v>
      </c>
      <c r="G18" s="7">
        <v>215.1</v>
      </c>
      <c r="H18" s="20">
        <v>171</v>
      </c>
    </row>
    <row r="19" spans="1:8" ht="18" customHeight="1" x14ac:dyDescent="0.3">
      <c r="A19" s="12" t="s">
        <v>26</v>
      </c>
      <c r="B19" s="172">
        <v>200</v>
      </c>
      <c r="C19" s="173"/>
      <c r="D19" s="14">
        <v>0.17</v>
      </c>
      <c r="E19" s="14">
        <v>0.04</v>
      </c>
      <c r="F19" s="7">
        <v>23.1</v>
      </c>
      <c r="G19" s="7">
        <v>93.5</v>
      </c>
      <c r="H19" s="20">
        <v>639</v>
      </c>
    </row>
    <row r="20" spans="1:8" ht="18" customHeight="1" x14ac:dyDescent="0.3">
      <c r="A20" s="131" t="s">
        <v>14</v>
      </c>
      <c r="B20" s="181">
        <v>20</v>
      </c>
      <c r="C20" s="182"/>
      <c r="D20" s="7">
        <v>1</v>
      </c>
      <c r="E20" s="7">
        <v>0.2</v>
      </c>
      <c r="F20" s="7">
        <v>9.2000000000000011</v>
      </c>
      <c r="G20" s="7">
        <v>42.347999999999999</v>
      </c>
      <c r="H20" s="20" t="s">
        <v>59</v>
      </c>
    </row>
    <row r="21" spans="1:8" ht="18" customHeight="1" x14ac:dyDescent="0.3">
      <c r="A21" s="131" t="s">
        <v>15</v>
      </c>
      <c r="B21" s="181">
        <v>30</v>
      </c>
      <c r="C21" s="182"/>
      <c r="D21" s="7">
        <v>2.25</v>
      </c>
      <c r="E21" s="7">
        <v>0.22200000000000003</v>
      </c>
      <c r="F21" s="7">
        <v>14.549999999999999</v>
      </c>
      <c r="G21" s="7">
        <v>69.3</v>
      </c>
      <c r="H21" s="20" t="s">
        <v>59</v>
      </c>
    </row>
    <row r="22" spans="1:8" x14ac:dyDescent="0.25">
      <c r="A22" s="9" t="s">
        <v>16</v>
      </c>
      <c r="B22" s="183">
        <f>SUM(B17:C21)</f>
        <v>510</v>
      </c>
      <c r="C22" s="184"/>
      <c r="D22" s="4">
        <f>SUM(D17:D21)</f>
        <v>16.82</v>
      </c>
      <c r="E22" s="4">
        <f t="shared" ref="E22:G22" si="0">SUM(E17:E21)</f>
        <v>16.516545454545447</v>
      </c>
      <c r="F22" s="4">
        <f t="shared" si="0"/>
        <v>68.20454545454551</v>
      </c>
      <c r="G22" s="4">
        <f t="shared" si="0"/>
        <v>540.78800000000001</v>
      </c>
      <c r="H22" s="123"/>
    </row>
    <row r="23" spans="1:8" ht="18" customHeight="1" x14ac:dyDescent="0.25">
      <c r="A23" s="33" t="s">
        <v>17</v>
      </c>
      <c r="B23" s="221"/>
      <c r="C23" s="222"/>
      <c r="D23" s="4">
        <f>D15+D22</f>
        <v>29.258000000000003</v>
      </c>
      <c r="E23" s="4">
        <f>E15+E22</f>
        <v>24.060545454545448</v>
      </c>
      <c r="F23" s="4">
        <f>F15+F22</f>
        <v>131.6165454545455</v>
      </c>
      <c r="G23" s="4">
        <f>G15+G22</f>
        <v>913.78800000000001</v>
      </c>
      <c r="H23" s="8"/>
    </row>
    <row r="24" spans="1:8" ht="18" customHeight="1" x14ac:dyDescent="0.25">
      <c r="A24" s="176" t="s">
        <v>34</v>
      </c>
      <c r="B24" s="177"/>
      <c r="C24" s="177"/>
      <c r="D24" s="177"/>
      <c r="E24" s="177"/>
      <c r="F24" s="177"/>
      <c r="G24" s="178"/>
      <c r="H24" s="127"/>
    </row>
    <row r="25" spans="1:8" s="34" customFormat="1" ht="18" customHeight="1" x14ac:dyDescent="0.25">
      <c r="A25" s="176" t="s">
        <v>35</v>
      </c>
      <c r="B25" s="177"/>
      <c r="C25" s="178"/>
      <c r="D25" s="4"/>
      <c r="E25" s="4"/>
      <c r="F25" s="4"/>
      <c r="G25" s="4"/>
      <c r="H25" s="127"/>
    </row>
    <row r="26" spans="1:8" ht="18" customHeight="1" x14ac:dyDescent="0.25">
      <c r="A26" s="5" t="s">
        <v>95</v>
      </c>
      <c r="B26" s="227">
        <v>205</v>
      </c>
      <c r="C26" s="194"/>
      <c r="D26" s="16">
        <f>10.6-2.76-2</f>
        <v>5.84</v>
      </c>
      <c r="E26" s="16">
        <v>10</v>
      </c>
      <c r="F26" s="16">
        <f>72.5-13+2.56-8</f>
        <v>54.06</v>
      </c>
      <c r="G26" s="16">
        <v>329.6</v>
      </c>
      <c r="H26" s="130">
        <v>173</v>
      </c>
    </row>
    <row r="27" spans="1:8" ht="18.75" x14ac:dyDescent="0.3">
      <c r="A27" s="131" t="s">
        <v>9</v>
      </c>
      <c r="B27" s="172">
        <v>200</v>
      </c>
      <c r="C27" s="173"/>
      <c r="D27" s="7">
        <v>0.17</v>
      </c>
      <c r="E27" s="7">
        <v>0.04</v>
      </c>
      <c r="F27" s="7">
        <v>10.5</v>
      </c>
      <c r="G27" s="7">
        <v>43.04</v>
      </c>
      <c r="H27" s="20">
        <v>376</v>
      </c>
    </row>
    <row r="28" spans="1:8" ht="18.75" x14ac:dyDescent="0.3">
      <c r="A28" s="55" t="s">
        <v>79</v>
      </c>
      <c r="B28" s="181">
        <v>20</v>
      </c>
      <c r="C28" s="182"/>
      <c r="D28" s="7">
        <v>0.96799999999999997</v>
      </c>
      <c r="E28" s="7">
        <v>1.004</v>
      </c>
      <c r="F28" s="7">
        <v>6.4119999999999999</v>
      </c>
      <c r="G28" s="7">
        <v>38.56</v>
      </c>
      <c r="H28" s="20" t="s">
        <v>59</v>
      </c>
    </row>
    <row r="29" spans="1:8" x14ac:dyDescent="0.25">
      <c r="A29" s="9" t="s">
        <v>10</v>
      </c>
      <c r="B29" s="183">
        <f>SUM(B26:C28)</f>
        <v>425</v>
      </c>
      <c r="C29" s="184"/>
      <c r="D29" s="122">
        <f>SUM(D26:D28)</f>
        <v>6.9779999999999998</v>
      </c>
      <c r="E29" s="122">
        <f>SUM(E26:E28)</f>
        <v>11.043999999999999</v>
      </c>
      <c r="F29" s="122">
        <f>SUM(F26:F28)</f>
        <v>70.972000000000008</v>
      </c>
      <c r="G29" s="122">
        <f>SUM(G26:G28)</f>
        <v>411.20000000000005</v>
      </c>
      <c r="H29" s="123"/>
    </row>
    <row r="30" spans="1:8" ht="18" customHeight="1" x14ac:dyDescent="0.25">
      <c r="A30" s="176" t="s">
        <v>33</v>
      </c>
      <c r="B30" s="177"/>
      <c r="C30" s="178"/>
      <c r="D30" s="4"/>
      <c r="E30" s="4"/>
      <c r="F30" s="4"/>
      <c r="G30" s="4"/>
      <c r="H30" s="127"/>
    </row>
    <row r="31" spans="1:8" ht="18" customHeight="1" x14ac:dyDescent="0.3">
      <c r="A31" s="131" t="s">
        <v>168</v>
      </c>
      <c r="B31" s="181">
        <v>220</v>
      </c>
      <c r="C31" s="182"/>
      <c r="D31" s="18">
        <v>6.9</v>
      </c>
      <c r="E31" s="18">
        <v>14.12</v>
      </c>
      <c r="F31" s="18">
        <v>17.899999999999999</v>
      </c>
      <c r="G31" s="18">
        <v>226.28</v>
      </c>
      <c r="H31" s="20">
        <v>259</v>
      </c>
    </row>
    <row r="32" spans="1:8" s="34" customFormat="1" ht="18" customHeight="1" x14ac:dyDescent="0.3">
      <c r="A32" s="12" t="s">
        <v>13</v>
      </c>
      <c r="B32" s="172">
        <v>200</v>
      </c>
      <c r="C32" s="173"/>
      <c r="D32" s="7">
        <v>0.3</v>
      </c>
      <c r="E32" s="7">
        <v>0.1</v>
      </c>
      <c r="F32" s="7">
        <v>23.666666666666668</v>
      </c>
      <c r="G32" s="7">
        <v>96</v>
      </c>
      <c r="H32" s="20">
        <v>349</v>
      </c>
    </row>
    <row r="33" spans="1:8" s="31" customFormat="1" ht="18" customHeight="1" x14ac:dyDescent="0.3">
      <c r="A33" s="131" t="s">
        <v>14</v>
      </c>
      <c r="B33" s="181">
        <v>20</v>
      </c>
      <c r="C33" s="182"/>
      <c r="D33" s="7">
        <v>1</v>
      </c>
      <c r="E33" s="7">
        <v>0.2</v>
      </c>
      <c r="F33" s="7">
        <v>9.2000000000000011</v>
      </c>
      <c r="G33" s="7">
        <v>42.347999999999999</v>
      </c>
      <c r="H33" s="20" t="s">
        <v>59</v>
      </c>
    </row>
    <row r="34" spans="1:8" ht="18" customHeight="1" x14ac:dyDescent="0.3">
      <c r="A34" s="131" t="s">
        <v>15</v>
      </c>
      <c r="B34" s="181">
        <v>30</v>
      </c>
      <c r="C34" s="182"/>
      <c r="D34" s="7">
        <v>2.25</v>
      </c>
      <c r="E34" s="7">
        <v>0.22200000000000003</v>
      </c>
      <c r="F34" s="7">
        <v>14.549999999999999</v>
      </c>
      <c r="G34" s="7">
        <v>69.3</v>
      </c>
      <c r="H34" s="20" t="s">
        <v>59</v>
      </c>
    </row>
    <row r="35" spans="1:8" ht="18" customHeight="1" x14ac:dyDescent="0.3">
      <c r="A35" s="131"/>
      <c r="B35" s="181"/>
      <c r="C35" s="182"/>
      <c r="D35" s="7"/>
      <c r="E35" s="7"/>
      <c r="F35" s="7"/>
      <c r="G35" s="7"/>
      <c r="H35" s="20"/>
    </row>
    <row r="36" spans="1:8" x14ac:dyDescent="0.25">
      <c r="A36" s="9" t="s">
        <v>16</v>
      </c>
      <c r="B36" s="183">
        <f>SUM(B31:C35)</f>
        <v>470</v>
      </c>
      <c r="C36" s="184"/>
      <c r="D36" s="4">
        <f>SUM(D31:D35)</f>
        <v>10.45</v>
      </c>
      <c r="E36" s="4">
        <f>SUM(E31:E35)</f>
        <v>14.641999999999998</v>
      </c>
      <c r="F36" s="4">
        <f>SUM(F31:F35)</f>
        <v>65.316666666666663</v>
      </c>
      <c r="G36" s="4">
        <f>SUM(G31:G35)</f>
        <v>433.928</v>
      </c>
      <c r="H36" s="123"/>
    </row>
    <row r="37" spans="1:8" ht="18" customHeight="1" x14ac:dyDescent="0.25">
      <c r="A37" s="33" t="s">
        <v>17</v>
      </c>
      <c r="B37" s="221"/>
      <c r="C37" s="222"/>
      <c r="D37" s="4">
        <f>D29+D36</f>
        <v>17.427999999999997</v>
      </c>
      <c r="E37" s="4">
        <f>E29+E36</f>
        <v>25.685999999999996</v>
      </c>
      <c r="F37" s="4">
        <f>F29+F36</f>
        <v>136.28866666666667</v>
      </c>
      <c r="G37" s="4">
        <f>G29+G36</f>
        <v>845.12800000000004</v>
      </c>
      <c r="H37" s="8"/>
    </row>
    <row r="38" spans="1:8" ht="18" customHeight="1" x14ac:dyDescent="0.25">
      <c r="A38" s="176" t="s">
        <v>36</v>
      </c>
      <c r="B38" s="177"/>
      <c r="C38" s="177"/>
      <c r="D38" s="177"/>
      <c r="E38" s="177"/>
      <c r="F38" s="177"/>
      <c r="G38" s="178"/>
      <c r="H38" s="127"/>
    </row>
    <row r="39" spans="1:8" s="34" customFormat="1" ht="18" customHeight="1" x14ac:dyDescent="0.25">
      <c r="A39" s="176" t="s">
        <v>35</v>
      </c>
      <c r="B39" s="177"/>
      <c r="C39" s="178"/>
      <c r="D39" s="4"/>
      <c r="E39" s="4"/>
      <c r="F39" s="4"/>
      <c r="G39" s="4"/>
      <c r="H39" s="127"/>
    </row>
    <row r="40" spans="1:8" ht="18" customHeight="1" x14ac:dyDescent="0.3">
      <c r="A40" s="56" t="s">
        <v>176</v>
      </c>
      <c r="B40" s="227">
        <v>180</v>
      </c>
      <c r="C40" s="194"/>
      <c r="D40" s="16">
        <v>19.95</v>
      </c>
      <c r="E40" s="16">
        <v>10.199999999999999</v>
      </c>
      <c r="F40" s="16">
        <v>18.149999999999999</v>
      </c>
      <c r="G40" s="16">
        <v>249</v>
      </c>
      <c r="H40" s="130">
        <v>224</v>
      </c>
    </row>
    <row r="41" spans="1:8" ht="18" customHeight="1" x14ac:dyDescent="0.3">
      <c r="A41" s="131" t="s">
        <v>79</v>
      </c>
      <c r="B41" s="181">
        <v>40</v>
      </c>
      <c r="C41" s="182"/>
      <c r="D41" s="7">
        <v>2</v>
      </c>
      <c r="E41" s="7">
        <v>2</v>
      </c>
      <c r="F41" s="7">
        <v>12.8</v>
      </c>
      <c r="G41" s="7">
        <v>77.2</v>
      </c>
      <c r="H41" s="20" t="s">
        <v>59</v>
      </c>
    </row>
    <row r="42" spans="1:8" ht="18" customHeight="1" x14ac:dyDescent="0.3">
      <c r="A42" s="131" t="s">
        <v>71</v>
      </c>
      <c r="B42" s="181">
        <v>200</v>
      </c>
      <c r="C42" s="182"/>
      <c r="D42" s="7">
        <v>0.17</v>
      </c>
      <c r="E42" s="7">
        <v>0.04</v>
      </c>
      <c r="F42" s="7">
        <v>10.5</v>
      </c>
      <c r="G42" s="7">
        <v>43.04</v>
      </c>
      <c r="H42" s="20">
        <v>376</v>
      </c>
    </row>
    <row r="43" spans="1:8" ht="18" customHeight="1" x14ac:dyDescent="0.25">
      <c r="A43" s="9" t="s">
        <v>10</v>
      </c>
      <c r="B43" s="183">
        <f>SUM(B40:C42)</f>
        <v>420</v>
      </c>
      <c r="C43" s="184"/>
      <c r="D43" s="122">
        <f>SUM(D40:D42)</f>
        <v>22.12</v>
      </c>
      <c r="E43" s="122">
        <f>SUM(E40:E42)</f>
        <v>12.239999999999998</v>
      </c>
      <c r="F43" s="122">
        <f>SUM(F40:F42)</f>
        <v>41.45</v>
      </c>
      <c r="G43" s="122">
        <f>SUM(G40:G42)</f>
        <v>369.24</v>
      </c>
      <c r="H43" s="123"/>
    </row>
    <row r="44" spans="1:8" ht="18" customHeight="1" x14ac:dyDescent="0.25">
      <c r="A44" s="176" t="s">
        <v>33</v>
      </c>
      <c r="B44" s="177"/>
      <c r="C44" s="178"/>
      <c r="D44" s="4"/>
      <c r="E44" s="4"/>
      <c r="F44" s="4"/>
      <c r="G44" s="4"/>
      <c r="H44" s="127"/>
    </row>
    <row r="45" spans="1:8" ht="18" customHeight="1" x14ac:dyDescent="0.3">
      <c r="A45" s="5" t="s">
        <v>61</v>
      </c>
      <c r="B45" s="172">
        <v>150</v>
      </c>
      <c r="C45" s="173"/>
      <c r="D45" s="7">
        <v>10.3</v>
      </c>
      <c r="E45" s="7">
        <v>7.3</v>
      </c>
      <c r="F45" s="7">
        <v>15.8</v>
      </c>
      <c r="G45" s="7">
        <v>209.62</v>
      </c>
      <c r="H45" s="20">
        <v>198</v>
      </c>
    </row>
    <row r="46" spans="1:8" s="34" customFormat="1" ht="18" customHeight="1" x14ac:dyDescent="0.3">
      <c r="A46" s="132" t="s">
        <v>19</v>
      </c>
      <c r="B46" s="174">
        <v>110</v>
      </c>
      <c r="C46" s="175"/>
      <c r="D46" s="18">
        <v>7.8090909090909086</v>
      </c>
      <c r="E46" s="18">
        <v>7.6999999999999993</v>
      </c>
      <c r="F46" s="18">
        <v>8.0909090909090917</v>
      </c>
      <c r="G46" s="18">
        <v>132.54</v>
      </c>
      <c r="H46" s="20" t="s">
        <v>28</v>
      </c>
    </row>
    <row r="47" spans="1:8" s="31" customFormat="1" ht="18" customHeight="1" x14ac:dyDescent="0.3">
      <c r="A47" s="12" t="s">
        <v>13</v>
      </c>
      <c r="B47" s="227">
        <v>200</v>
      </c>
      <c r="C47" s="194"/>
      <c r="D47" s="7">
        <v>0.3</v>
      </c>
      <c r="E47" s="7">
        <v>0.1</v>
      </c>
      <c r="F47" s="7">
        <v>23.666666666666668</v>
      </c>
      <c r="G47" s="7">
        <v>96</v>
      </c>
      <c r="H47" s="20">
        <v>349</v>
      </c>
    </row>
    <row r="48" spans="1:8" ht="18" customHeight="1" x14ac:dyDescent="0.3">
      <c r="A48" s="131" t="s">
        <v>14</v>
      </c>
      <c r="B48" s="181">
        <v>20</v>
      </c>
      <c r="C48" s="182"/>
      <c r="D48" s="7">
        <v>1</v>
      </c>
      <c r="E48" s="7">
        <v>0.2</v>
      </c>
      <c r="F48" s="7">
        <v>9.2000000000000011</v>
      </c>
      <c r="G48" s="7">
        <v>42.347999999999999</v>
      </c>
      <c r="H48" s="20" t="s">
        <v>59</v>
      </c>
    </row>
    <row r="49" spans="1:8" ht="18" customHeight="1" x14ac:dyDescent="0.3">
      <c r="A49" s="131" t="s">
        <v>15</v>
      </c>
      <c r="B49" s="181">
        <v>30</v>
      </c>
      <c r="C49" s="182"/>
      <c r="D49" s="7">
        <v>2.25</v>
      </c>
      <c r="E49" s="7">
        <v>0.22200000000000003</v>
      </c>
      <c r="F49" s="7">
        <v>14.549999999999999</v>
      </c>
      <c r="G49" s="7">
        <v>69.3</v>
      </c>
      <c r="H49" s="20" t="s">
        <v>59</v>
      </c>
    </row>
    <row r="50" spans="1:8" x14ac:dyDescent="0.25">
      <c r="A50" s="9" t="s">
        <v>16</v>
      </c>
      <c r="B50" s="183">
        <f>SUM(B45:C49)</f>
        <v>510</v>
      </c>
      <c r="C50" s="184"/>
      <c r="D50" s="4">
        <f>SUM(D45:D49)</f>
        <v>21.65909090909091</v>
      </c>
      <c r="E50" s="4">
        <f>SUM(E45:E49)</f>
        <v>15.521999999999998</v>
      </c>
      <c r="F50" s="4">
        <f>SUM(F45:F49)</f>
        <v>71.307575757575762</v>
      </c>
      <c r="G50" s="4">
        <f>SUM(G45:G49)</f>
        <v>549.80799999999999</v>
      </c>
      <c r="H50" s="123"/>
    </row>
    <row r="51" spans="1:8" ht="18" customHeight="1" x14ac:dyDescent="0.25">
      <c r="A51" s="33" t="s">
        <v>17</v>
      </c>
      <c r="B51" s="221"/>
      <c r="C51" s="222"/>
      <c r="D51" s="4">
        <f>D43+D50</f>
        <v>43.779090909090911</v>
      </c>
      <c r="E51" s="4">
        <f>E43+E50</f>
        <v>27.761999999999997</v>
      </c>
      <c r="F51" s="4">
        <f>F43+F50</f>
        <v>112.75757575757576</v>
      </c>
      <c r="G51" s="4">
        <f>G43+G50</f>
        <v>919.048</v>
      </c>
      <c r="H51" s="8"/>
    </row>
    <row r="52" spans="1:8" ht="18" customHeight="1" x14ac:dyDescent="0.25">
      <c r="A52" s="176" t="s">
        <v>37</v>
      </c>
      <c r="B52" s="177"/>
      <c r="C52" s="177"/>
      <c r="D52" s="177"/>
      <c r="E52" s="177"/>
      <c r="F52" s="177"/>
      <c r="G52" s="178"/>
      <c r="H52" s="127"/>
    </row>
    <row r="53" spans="1:8" s="31" customFormat="1" ht="18" customHeight="1" x14ac:dyDescent="0.25">
      <c r="A53" s="40" t="s">
        <v>35</v>
      </c>
      <c r="B53" s="176"/>
      <c r="C53" s="178"/>
      <c r="D53" s="4"/>
      <c r="E53" s="4"/>
      <c r="F53" s="4"/>
      <c r="G53" s="4"/>
      <c r="H53" s="127"/>
    </row>
    <row r="54" spans="1:8" s="31" customFormat="1" ht="39" customHeight="1" x14ac:dyDescent="0.25">
      <c r="A54" s="56" t="s">
        <v>178</v>
      </c>
      <c r="B54" s="227">
        <v>205</v>
      </c>
      <c r="C54" s="194"/>
      <c r="D54" s="16">
        <f>10.6-2.76-2</f>
        <v>5.84</v>
      </c>
      <c r="E54" s="16">
        <v>10</v>
      </c>
      <c r="F54" s="16">
        <f>72.5-13+2.56-8</f>
        <v>54.06</v>
      </c>
      <c r="G54" s="16">
        <v>329.6</v>
      </c>
      <c r="H54" s="130">
        <v>175</v>
      </c>
    </row>
    <row r="55" spans="1:8" ht="26.25" customHeight="1" x14ac:dyDescent="0.3">
      <c r="A55" s="131" t="s">
        <v>79</v>
      </c>
      <c r="B55" s="181">
        <v>40</v>
      </c>
      <c r="C55" s="182"/>
      <c r="D55" s="7">
        <v>2</v>
      </c>
      <c r="E55" s="7">
        <v>2</v>
      </c>
      <c r="F55" s="7">
        <v>12.8</v>
      </c>
      <c r="G55" s="7">
        <v>77.2</v>
      </c>
      <c r="H55" s="20" t="s">
        <v>59</v>
      </c>
    </row>
    <row r="56" spans="1:8" ht="18" customHeight="1" x14ac:dyDescent="0.3">
      <c r="A56" s="131" t="s">
        <v>71</v>
      </c>
      <c r="B56" s="181">
        <v>200</v>
      </c>
      <c r="C56" s="182"/>
      <c r="D56" s="7">
        <v>0.17</v>
      </c>
      <c r="E56" s="7">
        <v>0.04</v>
      </c>
      <c r="F56" s="7">
        <v>10.5</v>
      </c>
      <c r="G56" s="7">
        <v>43.04</v>
      </c>
      <c r="H56" s="20">
        <v>376</v>
      </c>
    </row>
    <row r="57" spans="1:8" ht="18" customHeight="1" x14ac:dyDescent="0.25">
      <c r="A57" s="9" t="s">
        <v>10</v>
      </c>
      <c r="B57" s="236">
        <f>SUM(B54:C56)</f>
        <v>445</v>
      </c>
      <c r="C57" s="199"/>
      <c r="D57" s="122">
        <f>SUM(D54:D56)</f>
        <v>8.01</v>
      </c>
      <c r="E57" s="122">
        <f>SUM(E54:E56)</f>
        <v>12.04</v>
      </c>
      <c r="F57" s="122">
        <f>SUM(F54:F56)</f>
        <v>77.36</v>
      </c>
      <c r="G57" s="122">
        <f>SUM(G54:G56)</f>
        <v>449.84000000000003</v>
      </c>
      <c r="H57" s="123"/>
    </row>
    <row r="58" spans="1:8" s="31" customFormat="1" ht="18" customHeight="1" x14ac:dyDescent="0.25">
      <c r="A58" s="176" t="s">
        <v>33</v>
      </c>
      <c r="B58" s="177"/>
      <c r="C58" s="11"/>
      <c r="D58" s="4"/>
      <c r="E58" s="4"/>
      <c r="F58" s="4"/>
      <c r="G58" s="4"/>
      <c r="H58" s="45"/>
    </row>
    <row r="59" spans="1:8" s="31" customFormat="1" ht="18" customHeight="1" x14ac:dyDescent="0.3">
      <c r="A59" s="15" t="s">
        <v>170</v>
      </c>
      <c r="B59" s="170">
        <v>100</v>
      </c>
      <c r="C59" s="171"/>
      <c r="D59" s="35">
        <v>13.1</v>
      </c>
      <c r="E59" s="35">
        <v>8.6999999999999993</v>
      </c>
      <c r="F59" s="35">
        <v>9.4</v>
      </c>
      <c r="G59" s="35">
        <v>168.6</v>
      </c>
      <c r="H59" s="20">
        <v>254</v>
      </c>
    </row>
    <row r="60" spans="1:8" s="31" customFormat="1" ht="18" customHeight="1" x14ac:dyDescent="0.3">
      <c r="A60" s="132" t="s">
        <v>83</v>
      </c>
      <c r="B60" s="174">
        <v>150</v>
      </c>
      <c r="C60" s="175"/>
      <c r="D60" s="16">
        <v>5.4</v>
      </c>
      <c r="E60" s="16">
        <v>9.1999999999999993</v>
      </c>
      <c r="F60" s="16">
        <v>26.4</v>
      </c>
      <c r="G60" s="16">
        <v>210</v>
      </c>
      <c r="H60" s="20" t="s">
        <v>89</v>
      </c>
    </row>
    <row r="61" spans="1:8" ht="18" customHeight="1" x14ac:dyDescent="0.3">
      <c r="A61" s="12" t="s">
        <v>65</v>
      </c>
      <c r="B61" s="172">
        <v>200</v>
      </c>
      <c r="C61" s="173"/>
      <c r="D61" s="14">
        <v>0.27</v>
      </c>
      <c r="E61" s="14">
        <v>0.1</v>
      </c>
      <c r="F61" s="7">
        <v>26.55</v>
      </c>
      <c r="G61" s="7">
        <v>108.2</v>
      </c>
      <c r="H61" s="20">
        <v>396</v>
      </c>
    </row>
    <row r="62" spans="1:8" ht="18" customHeight="1" x14ac:dyDescent="0.3">
      <c r="A62" s="131" t="s">
        <v>14</v>
      </c>
      <c r="B62" s="181">
        <v>20</v>
      </c>
      <c r="C62" s="182"/>
      <c r="D62" s="7">
        <v>1</v>
      </c>
      <c r="E62" s="7">
        <v>0.2</v>
      </c>
      <c r="F62" s="7">
        <v>9.2000000000000011</v>
      </c>
      <c r="G62" s="7">
        <v>42.347999999999999</v>
      </c>
      <c r="H62" s="20" t="s">
        <v>59</v>
      </c>
    </row>
    <row r="63" spans="1:8" ht="18" customHeight="1" x14ac:dyDescent="0.3">
      <c r="A63" s="131" t="s">
        <v>15</v>
      </c>
      <c r="B63" s="181">
        <v>30</v>
      </c>
      <c r="C63" s="182"/>
      <c r="D63" s="7">
        <v>2.25</v>
      </c>
      <c r="E63" s="7">
        <v>0.22200000000000003</v>
      </c>
      <c r="F63" s="7">
        <v>14.549999999999999</v>
      </c>
      <c r="G63" s="7">
        <v>69.3</v>
      </c>
      <c r="H63" s="20" t="s">
        <v>59</v>
      </c>
    </row>
    <row r="64" spans="1:8" x14ac:dyDescent="0.25">
      <c r="A64" s="9" t="s">
        <v>16</v>
      </c>
      <c r="B64" s="183">
        <f>SUM(B59:C63)</f>
        <v>500</v>
      </c>
      <c r="C64" s="184"/>
      <c r="D64" s="4">
        <f>SUM(D59:D63)</f>
        <v>22.02</v>
      </c>
      <c r="E64" s="4">
        <f>SUM(E59:E63)</f>
        <v>18.422000000000001</v>
      </c>
      <c r="F64" s="4">
        <f>SUM(F59:F63)</f>
        <v>86.1</v>
      </c>
      <c r="G64" s="4">
        <f>SUM(G59:G63)</f>
        <v>598.44799999999998</v>
      </c>
      <c r="H64" s="123"/>
    </row>
    <row r="65" spans="1:8" ht="18" customHeight="1" x14ac:dyDescent="0.25">
      <c r="A65" s="33" t="s">
        <v>17</v>
      </c>
      <c r="B65" s="221"/>
      <c r="C65" s="222"/>
      <c r="D65" s="4">
        <f>D57+D64</f>
        <v>30.03</v>
      </c>
      <c r="E65" s="4">
        <f>E57+E64</f>
        <v>30.462</v>
      </c>
      <c r="F65" s="4">
        <f>F57+F64</f>
        <v>163.45999999999998</v>
      </c>
      <c r="G65" s="4">
        <f>G57+G64</f>
        <v>1048.288</v>
      </c>
      <c r="H65" s="8"/>
    </row>
    <row r="66" spans="1:8" ht="18" customHeight="1" x14ac:dyDescent="0.25">
      <c r="A66" s="176" t="s">
        <v>38</v>
      </c>
      <c r="B66" s="177"/>
      <c r="C66" s="177"/>
      <c r="D66" s="177"/>
      <c r="E66" s="177"/>
      <c r="F66" s="177"/>
      <c r="G66" s="178"/>
      <c r="H66" s="127"/>
    </row>
    <row r="67" spans="1:8" s="31" customFormat="1" ht="18" customHeight="1" x14ac:dyDescent="0.25">
      <c r="A67" s="176" t="s">
        <v>35</v>
      </c>
      <c r="B67" s="177"/>
      <c r="C67" s="178"/>
      <c r="D67" s="4"/>
      <c r="E67" s="4"/>
      <c r="F67" s="4"/>
      <c r="G67" s="4"/>
      <c r="H67" s="127"/>
    </row>
    <row r="68" spans="1:8" s="31" customFormat="1" ht="18" customHeight="1" x14ac:dyDescent="0.3">
      <c r="A68" s="5" t="s">
        <v>60</v>
      </c>
      <c r="B68" s="195">
        <v>200</v>
      </c>
      <c r="C68" s="195"/>
      <c r="D68" s="7">
        <v>8.6333333333333329</v>
      </c>
      <c r="E68" s="7">
        <v>15</v>
      </c>
      <c r="F68" s="7">
        <v>46.7</v>
      </c>
      <c r="G68" s="7">
        <v>356.33</v>
      </c>
      <c r="H68" s="20">
        <v>204</v>
      </c>
    </row>
    <row r="69" spans="1:8" ht="18" customHeight="1" x14ac:dyDescent="0.3">
      <c r="A69" s="17" t="s">
        <v>18</v>
      </c>
      <c r="B69" s="181">
        <v>200</v>
      </c>
      <c r="C69" s="182"/>
      <c r="D69" s="7">
        <v>0.26</v>
      </c>
      <c r="E69" s="7">
        <v>0.05</v>
      </c>
      <c r="F69" s="7">
        <v>12.26</v>
      </c>
      <c r="G69" s="7">
        <v>49.72</v>
      </c>
      <c r="H69" s="20">
        <v>377</v>
      </c>
    </row>
    <row r="70" spans="1:8" ht="18.75" x14ac:dyDescent="0.3">
      <c r="A70" s="55" t="s">
        <v>79</v>
      </c>
      <c r="B70" s="181">
        <v>20</v>
      </c>
      <c r="C70" s="182"/>
      <c r="D70" s="7">
        <v>0.96799999999999997</v>
      </c>
      <c r="E70" s="7">
        <v>1.004</v>
      </c>
      <c r="F70" s="7">
        <v>6.4119999999999999</v>
      </c>
      <c r="G70" s="7">
        <v>38.56</v>
      </c>
      <c r="H70" s="20" t="s">
        <v>59</v>
      </c>
    </row>
    <row r="71" spans="1:8" ht="18" customHeight="1" x14ac:dyDescent="0.25">
      <c r="A71" s="9" t="s">
        <v>10</v>
      </c>
      <c r="B71" s="183">
        <f>SUM(B68:C70)</f>
        <v>420</v>
      </c>
      <c r="C71" s="184"/>
      <c r="D71" s="4">
        <f>SUM(D68:D70)</f>
        <v>9.8613333333333326</v>
      </c>
      <c r="E71" s="4">
        <f>SUM(E68:E70)</f>
        <v>16.054000000000002</v>
      </c>
      <c r="F71" s="4">
        <f>SUM(F68:F70)</f>
        <v>65.372</v>
      </c>
      <c r="G71" s="4">
        <f>SUM(G68:G70)</f>
        <v>444.60999999999996</v>
      </c>
      <c r="H71" s="123"/>
    </row>
    <row r="72" spans="1:8" s="31" customFormat="1" ht="18" customHeight="1" x14ac:dyDescent="0.25">
      <c r="A72" s="176" t="s">
        <v>33</v>
      </c>
      <c r="B72" s="177"/>
      <c r="C72" s="178"/>
      <c r="D72" s="4"/>
      <c r="E72" s="4"/>
      <c r="F72" s="4"/>
      <c r="G72" s="4"/>
      <c r="H72" s="30"/>
    </row>
    <row r="73" spans="1:8" s="31" customFormat="1" ht="18.75" customHeight="1" x14ac:dyDescent="0.3">
      <c r="A73" s="12" t="s">
        <v>93</v>
      </c>
      <c r="B73" s="172">
        <v>220</v>
      </c>
      <c r="C73" s="173"/>
      <c r="D73" s="18">
        <f>122/1000*200</f>
        <v>24.4</v>
      </c>
      <c r="E73" s="18">
        <v>10.7</v>
      </c>
      <c r="F73" s="18">
        <f>226.3/1000*200</f>
        <v>45.26</v>
      </c>
      <c r="G73" s="18">
        <v>374.94</v>
      </c>
      <c r="H73" s="20">
        <v>292</v>
      </c>
    </row>
    <row r="74" spans="1:8" s="31" customFormat="1" ht="18.75" customHeight="1" x14ac:dyDescent="0.3">
      <c r="A74" s="12" t="s">
        <v>13</v>
      </c>
      <c r="B74" s="172">
        <v>200</v>
      </c>
      <c r="C74" s="173"/>
      <c r="D74" s="7">
        <v>0.3</v>
      </c>
      <c r="E74" s="7">
        <v>0.1</v>
      </c>
      <c r="F74" s="7">
        <v>23.666666666666668</v>
      </c>
      <c r="G74" s="7">
        <v>96</v>
      </c>
      <c r="H74" s="20">
        <v>349</v>
      </c>
    </row>
    <row r="75" spans="1:8" ht="18" customHeight="1" x14ac:dyDescent="0.3">
      <c r="A75" s="131" t="s">
        <v>14</v>
      </c>
      <c r="B75" s="181">
        <v>20</v>
      </c>
      <c r="C75" s="182"/>
      <c r="D75" s="7">
        <v>1</v>
      </c>
      <c r="E75" s="7">
        <v>0.2</v>
      </c>
      <c r="F75" s="7">
        <v>9.2000000000000011</v>
      </c>
      <c r="G75" s="7">
        <v>42.347999999999999</v>
      </c>
      <c r="H75" s="20" t="s">
        <v>59</v>
      </c>
    </row>
    <row r="76" spans="1:8" ht="18.75" x14ac:dyDescent="0.3">
      <c r="A76" s="131" t="s">
        <v>15</v>
      </c>
      <c r="B76" s="181">
        <v>30</v>
      </c>
      <c r="C76" s="182"/>
      <c r="D76" s="7">
        <v>2.25</v>
      </c>
      <c r="E76" s="7">
        <v>0.22200000000000003</v>
      </c>
      <c r="F76" s="7">
        <v>14.549999999999999</v>
      </c>
      <c r="G76" s="7">
        <v>69.3</v>
      </c>
      <c r="H76" s="20" t="s">
        <v>59</v>
      </c>
    </row>
    <row r="77" spans="1:8" ht="18.75" customHeight="1" x14ac:dyDescent="0.3">
      <c r="A77" s="131"/>
      <c r="B77" s="181"/>
      <c r="C77" s="182"/>
      <c r="D77" s="7"/>
      <c r="E77" s="7"/>
      <c r="F77" s="7"/>
      <c r="G77" s="7"/>
      <c r="H77" s="20"/>
    </row>
    <row r="78" spans="1:8" x14ac:dyDescent="0.25">
      <c r="A78" s="9" t="s">
        <v>16</v>
      </c>
      <c r="B78" s="183">
        <f>SUM(B73:C77)</f>
        <v>470</v>
      </c>
      <c r="C78" s="184"/>
      <c r="D78" s="4">
        <f>SUM(D73:D77)</f>
        <v>27.95</v>
      </c>
      <c r="E78" s="4">
        <f>SUM(E73:E77)</f>
        <v>11.221999999999998</v>
      </c>
      <c r="F78" s="4">
        <f>SUM(F73:F77)</f>
        <v>92.676666666666662</v>
      </c>
      <c r="G78" s="4">
        <f>SUM(G73:G77)</f>
        <v>582.58799999999997</v>
      </c>
      <c r="H78" s="123"/>
    </row>
    <row r="79" spans="1:8" ht="25.5" customHeight="1" x14ac:dyDescent="0.25">
      <c r="A79" s="33" t="s">
        <v>17</v>
      </c>
      <c r="B79" s="221"/>
      <c r="C79" s="222"/>
      <c r="D79" s="4">
        <f>D71+D78</f>
        <v>37.81133333333333</v>
      </c>
      <c r="E79" s="4">
        <f>E71+E78</f>
        <v>27.276</v>
      </c>
      <c r="F79" s="4">
        <f>F71+F78</f>
        <v>158.04866666666666</v>
      </c>
      <c r="G79" s="4">
        <f>G71+G78</f>
        <v>1027.1979999999999</v>
      </c>
      <c r="H79" s="8"/>
    </row>
    <row r="80" spans="1:8" ht="24.75" customHeight="1" x14ac:dyDescent="0.25">
      <c r="A80" s="176" t="s">
        <v>39</v>
      </c>
      <c r="B80" s="177"/>
      <c r="C80" s="177"/>
      <c r="D80" s="177"/>
      <c r="E80" s="177"/>
      <c r="F80" s="177"/>
      <c r="G80" s="178"/>
      <c r="H80" s="127"/>
    </row>
    <row r="81" spans="1:8" s="31" customFormat="1" ht="32.25" customHeight="1" x14ac:dyDescent="0.25">
      <c r="A81" s="176" t="s">
        <v>35</v>
      </c>
      <c r="B81" s="177"/>
      <c r="C81" s="178"/>
      <c r="D81" s="4"/>
      <c r="E81" s="4"/>
      <c r="F81" s="4"/>
      <c r="G81" s="4"/>
      <c r="H81" s="127"/>
    </row>
    <row r="82" spans="1:8" s="31" customFormat="1" ht="18.75" x14ac:dyDescent="0.25">
      <c r="A82" s="53" t="s">
        <v>94</v>
      </c>
      <c r="B82" s="227">
        <v>200</v>
      </c>
      <c r="C82" s="194"/>
      <c r="D82" s="18">
        <f>122/1000*200</f>
        <v>24.4</v>
      </c>
      <c r="E82" s="18">
        <v>10.7</v>
      </c>
      <c r="F82" s="18">
        <v>42.3</v>
      </c>
      <c r="G82" s="18">
        <v>363.1</v>
      </c>
      <c r="H82" s="130">
        <v>327</v>
      </c>
    </row>
    <row r="83" spans="1:8" ht="18.75" customHeight="1" x14ac:dyDescent="0.3">
      <c r="A83" s="17" t="s">
        <v>18</v>
      </c>
      <c r="B83" s="230">
        <v>200</v>
      </c>
      <c r="C83" s="186"/>
      <c r="D83" s="7">
        <v>0.26</v>
      </c>
      <c r="E83" s="7">
        <v>0.05</v>
      </c>
      <c r="F83" s="7">
        <v>12.26</v>
      </c>
      <c r="G83" s="7">
        <v>49.72</v>
      </c>
      <c r="H83" s="20">
        <v>377</v>
      </c>
    </row>
    <row r="84" spans="1:8" ht="18.75" x14ac:dyDescent="0.3">
      <c r="A84" s="131" t="s">
        <v>79</v>
      </c>
      <c r="B84" s="181">
        <v>20</v>
      </c>
      <c r="C84" s="182"/>
      <c r="D84" s="7">
        <v>0.96799999999999997</v>
      </c>
      <c r="E84" s="7">
        <v>1.004</v>
      </c>
      <c r="F84" s="7">
        <v>6.4119999999999999</v>
      </c>
      <c r="G84" s="7">
        <v>38.56</v>
      </c>
      <c r="H84" s="20" t="s">
        <v>59</v>
      </c>
    </row>
    <row r="85" spans="1:8" s="31" customFormat="1" x14ac:dyDescent="0.25">
      <c r="A85" s="9" t="s">
        <v>10</v>
      </c>
      <c r="B85" s="183">
        <f>SUM(B82:C84)</f>
        <v>420</v>
      </c>
      <c r="C85" s="184"/>
      <c r="D85" s="4">
        <f>SUM(D82:D84)</f>
        <v>25.628</v>
      </c>
      <c r="E85" s="4">
        <f>SUM(E82:E84)</f>
        <v>11.754</v>
      </c>
      <c r="F85" s="4">
        <f>SUM(F82:F84)</f>
        <v>60.971999999999994</v>
      </c>
      <c r="G85" s="4">
        <f>SUM(G82:G84)</f>
        <v>451.38000000000005</v>
      </c>
      <c r="H85" s="123"/>
    </row>
    <row r="86" spans="1:8" s="31" customFormat="1" ht="19.5" customHeight="1" x14ac:dyDescent="0.25">
      <c r="A86" s="176" t="s">
        <v>33</v>
      </c>
      <c r="B86" s="177"/>
      <c r="C86" s="178"/>
      <c r="D86" s="4"/>
      <c r="E86" s="4"/>
      <c r="F86" s="4"/>
      <c r="G86" s="4"/>
      <c r="H86" s="45"/>
    </row>
    <row r="87" spans="1:8" s="31" customFormat="1" ht="37.5" customHeight="1" x14ac:dyDescent="0.3">
      <c r="A87" s="5" t="s">
        <v>172</v>
      </c>
      <c r="B87" s="172">
        <v>110</v>
      </c>
      <c r="C87" s="173"/>
      <c r="D87" s="14">
        <v>11.65</v>
      </c>
      <c r="E87" s="14">
        <v>7.08</v>
      </c>
      <c r="F87" s="14">
        <v>12.727272727272727</v>
      </c>
      <c r="G87" s="14">
        <v>183.69</v>
      </c>
      <c r="H87" s="20" t="s">
        <v>98</v>
      </c>
    </row>
    <row r="88" spans="1:8" ht="18.75" x14ac:dyDescent="0.3">
      <c r="A88" s="131" t="s">
        <v>11</v>
      </c>
      <c r="B88" s="181">
        <v>150</v>
      </c>
      <c r="C88" s="182"/>
      <c r="D88" s="7">
        <v>4.9000000000000004</v>
      </c>
      <c r="E88" s="7">
        <v>10.6</v>
      </c>
      <c r="F88" s="7">
        <v>11.9</v>
      </c>
      <c r="G88" s="7">
        <v>215.1</v>
      </c>
      <c r="H88" s="20">
        <v>171</v>
      </c>
    </row>
    <row r="89" spans="1:8" ht="18.75" customHeight="1" x14ac:dyDescent="0.3">
      <c r="A89" s="131" t="s">
        <v>20</v>
      </c>
      <c r="B89" s="181">
        <v>200</v>
      </c>
      <c r="C89" s="182"/>
      <c r="D89" s="7">
        <v>0.2</v>
      </c>
      <c r="E89" s="7">
        <v>0</v>
      </c>
      <c r="F89" s="7">
        <v>10.4</v>
      </c>
      <c r="G89" s="7">
        <v>41.9</v>
      </c>
      <c r="H89" s="20">
        <v>388</v>
      </c>
    </row>
    <row r="90" spans="1:8" ht="18.75" x14ac:dyDescent="0.3">
      <c r="A90" s="131" t="s">
        <v>14</v>
      </c>
      <c r="B90" s="181">
        <v>30</v>
      </c>
      <c r="C90" s="182"/>
      <c r="D90" s="7">
        <v>1.5</v>
      </c>
      <c r="E90" s="7">
        <v>0.3</v>
      </c>
      <c r="F90" s="7">
        <v>13.800000000000002</v>
      </c>
      <c r="G90" s="7">
        <v>63.521999999999998</v>
      </c>
      <c r="H90" s="20" t="s">
        <v>59</v>
      </c>
    </row>
    <row r="91" spans="1:8" ht="18.75" x14ac:dyDescent="0.3">
      <c r="A91" s="131" t="s">
        <v>15</v>
      </c>
      <c r="B91" s="181">
        <v>30</v>
      </c>
      <c r="C91" s="182"/>
      <c r="D91" s="7">
        <v>2.25</v>
      </c>
      <c r="E91" s="7">
        <v>0.22200000000000003</v>
      </c>
      <c r="F91" s="7">
        <v>14.549999999999999</v>
      </c>
      <c r="G91" s="7">
        <v>69.3</v>
      </c>
      <c r="H91" s="20" t="s">
        <v>59</v>
      </c>
    </row>
    <row r="92" spans="1:8" x14ac:dyDescent="0.25">
      <c r="A92" s="9" t="s">
        <v>16</v>
      </c>
      <c r="B92" s="183">
        <f>SUM(B87:C91)</f>
        <v>520</v>
      </c>
      <c r="C92" s="184"/>
      <c r="D92" s="4">
        <f>SUM(D87:D91)</f>
        <v>20.5</v>
      </c>
      <c r="E92" s="4">
        <f t="shared" ref="E92:G92" si="1">SUM(E87:E91)</f>
        <v>18.202000000000002</v>
      </c>
      <c r="F92" s="4">
        <f t="shared" si="1"/>
        <v>63.377272727272725</v>
      </c>
      <c r="G92" s="4">
        <f t="shared" si="1"/>
        <v>573.51199999999994</v>
      </c>
      <c r="H92" s="123"/>
    </row>
    <row r="93" spans="1:8" x14ac:dyDescent="0.25">
      <c r="A93" s="33" t="s">
        <v>17</v>
      </c>
      <c r="B93" s="221"/>
      <c r="C93" s="222"/>
      <c r="D93" s="4">
        <f>D85+D92</f>
        <v>46.128</v>
      </c>
      <c r="E93" s="4">
        <f>E85+E92</f>
        <v>29.956000000000003</v>
      </c>
      <c r="F93" s="4">
        <f>F85+F92</f>
        <v>124.34927272727272</v>
      </c>
      <c r="G93" s="4">
        <f>G85+G92</f>
        <v>1024.8920000000001</v>
      </c>
      <c r="H93" s="8"/>
    </row>
    <row r="94" spans="1:8" ht="18.75" x14ac:dyDescent="0.25">
      <c r="A94" s="176" t="s">
        <v>40</v>
      </c>
      <c r="B94" s="177"/>
      <c r="C94" s="177"/>
      <c r="D94" s="177"/>
      <c r="E94" s="177"/>
      <c r="F94" s="177"/>
      <c r="G94" s="177"/>
      <c r="H94" s="178"/>
    </row>
    <row r="95" spans="1:8" ht="18.75" x14ac:dyDescent="0.25">
      <c r="A95" s="176" t="s">
        <v>35</v>
      </c>
      <c r="B95" s="177"/>
      <c r="C95" s="178"/>
      <c r="D95" s="4"/>
      <c r="E95" s="4"/>
      <c r="F95" s="4"/>
      <c r="G95" s="4"/>
      <c r="H95" s="127"/>
    </row>
    <row r="96" spans="1:8" ht="18.75" x14ac:dyDescent="0.3">
      <c r="A96" s="131" t="s">
        <v>173</v>
      </c>
      <c r="B96" s="181">
        <v>110</v>
      </c>
      <c r="C96" s="182"/>
      <c r="D96" s="7">
        <v>8.5</v>
      </c>
      <c r="E96" s="7">
        <v>5.4545454545454497</v>
      </c>
      <c r="F96" s="7">
        <v>9.4545454545454994</v>
      </c>
      <c r="G96" s="7">
        <v>120.54</v>
      </c>
      <c r="H96" s="20" t="s">
        <v>27</v>
      </c>
    </row>
    <row r="97" spans="1:8" ht="18.75" x14ac:dyDescent="0.3">
      <c r="A97" s="132" t="s">
        <v>52</v>
      </c>
      <c r="B97" s="189">
        <v>150</v>
      </c>
      <c r="C97" s="190"/>
      <c r="D97" s="18">
        <v>3.8</v>
      </c>
      <c r="E97" s="18">
        <v>15.6</v>
      </c>
      <c r="F97" s="18">
        <v>30.2</v>
      </c>
      <c r="G97" s="18">
        <v>276.39999999999998</v>
      </c>
      <c r="H97" s="20">
        <v>234</v>
      </c>
    </row>
    <row r="98" spans="1:8" ht="18" customHeight="1" x14ac:dyDescent="0.3">
      <c r="A98" s="131" t="s">
        <v>71</v>
      </c>
      <c r="B98" s="181">
        <v>200</v>
      </c>
      <c r="C98" s="182"/>
      <c r="D98" s="7">
        <v>0.17</v>
      </c>
      <c r="E98" s="7">
        <v>0.04</v>
      </c>
      <c r="F98" s="7">
        <v>10.5</v>
      </c>
      <c r="G98" s="7">
        <v>43.04</v>
      </c>
      <c r="H98" s="20">
        <v>376</v>
      </c>
    </row>
    <row r="99" spans="1:8" ht="18.75" x14ac:dyDescent="0.3">
      <c r="A99" s="131" t="s">
        <v>79</v>
      </c>
      <c r="B99" s="181">
        <v>20</v>
      </c>
      <c r="C99" s="182"/>
      <c r="D99" s="7">
        <v>0.96799999999999997</v>
      </c>
      <c r="E99" s="7">
        <v>1.004</v>
      </c>
      <c r="F99" s="7">
        <v>6.4119999999999999</v>
      </c>
      <c r="G99" s="7">
        <v>38.56</v>
      </c>
      <c r="H99" s="20" t="s">
        <v>59</v>
      </c>
    </row>
    <row r="100" spans="1:8" x14ac:dyDescent="0.25">
      <c r="A100" s="9" t="s">
        <v>10</v>
      </c>
      <c r="B100" s="183">
        <f>SUM(B96:C99)</f>
        <v>480</v>
      </c>
      <c r="C100" s="184"/>
      <c r="D100" s="4">
        <f>SUM(D96:D99)</f>
        <v>13.438000000000001</v>
      </c>
      <c r="E100" s="4">
        <f>SUM(E96:E99)</f>
        <v>22.098545454545448</v>
      </c>
      <c r="F100" s="4">
        <f>SUM(F96:F99)</f>
        <v>56.566545454545498</v>
      </c>
      <c r="G100" s="4">
        <f>SUM(G96:G99)</f>
        <v>478.54</v>
      </c>
      <c r="H100" s="123"/>
    </row>
    <row r="101" spans="1:8" ht="18" customHeight="1" x14ac:dyDescent="0.25">
      <c r="A101" s="176" t="s">
        <v>33</v>
      </c>
      <c r="B101" s="177"/>
      <c r="C101" s="178"/>
      <c r="D101" s="4"/>
      <c r="E101" s="4"/>
      <c r="F101" s="4"/>
      <c r="G101" s="4"/>
      <c r="H101" s="127"/>
    </row>
    <row r="102" spans="1:8" ht="30" customHeight="1" x14ac:dyDescent="0.3">
      <c r="A102" s="5" t="s">
        <v>69</v>
      </c>
      <c r="B102" s="172">
        <v>110</v>
      </c>
      <c r="C102" s="173"/>
      <c r="D102" s="14">
        <v>10.44</v>
      </c>
      <c r="E102" s="14">
        <v>7.0299999999999994</v>
      </c>
      <c r="F102" s="14">
        <v>7.6999999999999993</v>
      </c>
      <c r="G102" s="14">
        <v>135.47</v>
      </c>
      <c r="H102" s="20" t="s">
        <v>70</v>
      </c>
    </row>
    <row r="103" spans="1:8" ht="18" customHeight="1" x14ac:dyDescent="0.3">
      <c r="A103" s="5" t="s">
        <v>86</v>
      </c>
      <c r="B103" s="170">
        <v>150</v>
      </c>
      <c r="C103" s="171"/>
      <c r="D103" s="18">
        <v>2.8</v>
      </c>
      <c r="E103" s="18">
        <v>10.6</v>
      </c>
      <c r="F103" s="18">
        <v>15.6</v>
      </c>
      <c r="G103" s="18">
        <v>169</v>
      </c>
      <c r="H103" s="20">
        <v>172</v>
      </c>
    </row>
    <row r="104" spans="1:8" ht="18.75" x14ac:dyDescent="0.3">
      <c r="A104" s="12" t="s">
        <v>13</v>
      </c>
      <c r="B104" s="172">
        <v>200</v>
      </c>
      <c r="C104" s="173"/>
      <c r="D104" s="7">
        <v>0.3</v>
      </c>
      <c r="E104" s="7">
        <v>0.1</v>
      </c>
      <c r="F104" s="7">
        <v>23.666666666666668</v>
      </c>
      <c r="G104" s="7">
        <v>96</v>
      </c>
      <c r="H104" s="20">
        <v>349</v>
      </c>
    </row>
    <row r="105" spans="1:8" ht="18.75" x14ac:dyDescent="0.3">
      <c r="A105" s="131" t="s">
        <v>14</v>
      </c>
      <c r="B105" s="181">
        <v>20</v>
      </c>
      <c r="C105" s="182"/>
      <c r="D105" s="7">
        <v>1</v>
      </c>
      <c r="E105" s="7">
        <v>0.2</v>
      </c>
      <c r="F105" s="7">
        <v>9.2000000000000011</v>
      </c>
      <c r="G105" s="7">
        <v>42.347999999999999</v>
      </c>
      <c r="H105" s="20" t="s">
        <v>59</v>
      </c>
    </row>
    <row r="106" spans="1:8" ht="18.75" x14ac:dyDescent="0.3">
      <c r="A106" s="131" t="s">
        <v>15</v>
      </c>
      <c r="B106" s="181">
        <v>30</v>
      </c>
      <c r="C106" s="182"/>
      <c r="D106" s="7">
        <v>2.25</v>
      </c>
      <c r="E106" s="7">
        <v>0.22200000000000003</v>
      </c>
      <c r="F106" s="7">
        <v>14.549999999999999</v>
      </c>
      <c r="G106" s="7">
        <v>69.3</v>
      </c>
      <c r="H106" s="20" t="s">
        <v>59</v>
      </c>
    </row>
    <row r="107" spans="1:8" x14ac:dyDescent="0.25">
      <c r="A107" s="9" t="s">
        <v>16</v>
      </c>
      <c r="B107" s="183">
        <f>SUM(B102:C106)</f>
        <v>510</v>
      </c>
      <c r="C107" s="184"/>
      <c r="D107" s="4">
        <f>SUM(D102:D106)</f>
        <v>16.79</v>
      </c>
      <c r="E107" s="4">
        <f>SUM(E102:E106)</f>
        <v>18.152000000000001</v>
      </c>
      <c r="F107" s="4">
        <f>SUM(F102:F106)</f>
        <v>70.716666666666669</v>
      </c>
      <c r="G107" s="4">
        <f>SUM(G102:G106)</f>
        <v>512.11800000000005</v>
      </c>
      <c r="H107" s="123"/>
    </row>
    <row r="108" spans="1:8" ht="18" customHeight="1" x14ac:dyDescent="0.25">
      <c r="A108" s="33" t="s">
        <v>17</v>
      </c>
      <c r="B108" s="221"/>
      <c r="C108" s="222"/>
      <c r="D108" s="4">
        <f>D100+D107</f>
        <v>30.228000000000002</v>
      </c>
      <c r="E108" s="4">
        <f>E100+E107</f>
        <v>40.250545454545446</v>
      </c>
      <c r="F108" s="4">
        <f>F100+F107</f>
        <v>127.28321212121216</v>
      </c>
      <c r="G108" s="4">
        <f>G100+G107</f>
        <v>990.65800000000013</v>
      </c>
      <c r="H108" s="8"/>
    </row>
    <row r="109" spans="1:8" ht="18.75" x14ac:dyDescent="0.25">
      <c r="A109" s="176" t="s">
        <v>41</v>
      </c>
      <c r="B109" s="177"/>
      <c r="C109" s="177"/>
      <c r="D109" s="177"/>
      <c r="E109" s="177"/>
      <c r="F109" s="177"/>
      <c r="G109" s="178"/>
      <c r="H109" s="127"/>
    </row>
    <row r="110" spans="1:8" ht="18.75" x14ac:dyDescent="0.25">
      <c r="A110" s="176" t="s">
        <v>35</v>
      </c>
      <c r="B110" s="177"/>
      <c r="C110" s="178"/>
      <c r="D110" s="4"/>
      <c r="E110" s="4"/>
      <c r="F110" s="4"/>
      <c r="G110" s="4"/>
      <c r="H110" s="127"/>
    </row>
    <row r="111" spans="1:8" ht="18.75" x14ac:dyDescent="0.25">
      <c r="A111" s="53" t="s">
        <v>91</v>
      </c>
      <c r="B111" s="172">
        <v>205</v>
      </c>
      <c r="C111" s="173"/>
      <c r="D111" s="21">
        <v>13.32</v>
      </c>
      <c r="E111" s="21">
        <v>13.8</v>
      </c>
      <c r="F111" s="21">
        <v>45.6</v>
      </c>
      <c r="G111" s="21">
        <v>359.88</v>
      </c>
      <c r="H111" s="130">
        <v>181</v>
      </c>
    </row>
    <row r="112" spans="1:8" ht="18.75" x14ac:dyDescent="0.3">
      <c r="A112" s="131" t="s">
        <v>9</v>
      </c>
      <c r="B112" s="172">
        <v>200</v>
      </c>
      <c r="C112" s="173"/>
      <c r="D112" s="7">
        <v>0.17</v>
      </c>
      <c r="E112" s="7">
        <v>0.04</v>
      </c>
      <c r="F112" s="7">
        <v>10.5</v>
      </c>
      <c r="G112" s="7">
        <v>43.04</v>
      </c>
      <c r="H112" s="20">
        <v>376</v>
      </c>
    </row>
    <row r="113" spans="1:8" ht="18.75" x14ac:dyDescent="0.3">
      <c r="A113" s="131" t="s">
        <v>79</v>
      </c>
      <c r="B113" s="181">
        <v>20</v>
      </c>
      <c r="C113" s="182"/>
      <c r="D113" s="7">
        <v>0.96799999999999997</v>
      </c>
      <c r="E113" s="7">
        <v>1.004</v>
      </c>
      <c r="F113" s="7">
        <v>6.4119999999999999</v>
      </c>
      <c r="G113" s="7">
        <v>38.56</v>
      </c>
      <c r="H113" s="20" t="s">
        <v>59</v>
      </c>
    </row>
    <row r="114" spans="1:8" ht="18.75" customHeight="1" x14ac:dyDescent="0.25">
      <c r="A114" s="9" t="s">
        <v>10</v>
      </c>
      <c r="B114" s="183">
        <f>SUM(B111:C113)</f>
        <v>425</v>
      </c>
      <c r="C114" s="184"/>
      <c r="D114" s="4">
        <f>SUM(D111:D113)</f>
        <v>14.458</v>
      </c>
      <c r="E114" s="4">
        <f>SUM(E111:E113)</f>
        <v>14.843999999999999</v>
      </c>
      <c r="F114" s="4">
        <f>SUM(F111:F113)</f>
        <v>62.512</v>
      </c>
      <c r="G114" s="4">
        <f>SUM(G111:G113)</f>
        <v>441.48</v>
      </c>
      <c r="H114" s="123"/>
    </row>
    <row r="115" spans="1:8" ht="18.75" x14ac:dyDescent="0.25">
      <c r="A115" s="176" t="s">
        <v>33</v>
      </c>
      <c r="B115" s="177"/>
      <c r="C115" s="177"/>
      <c r="D115" s="38"/>
      <c r="E115" s="38"/>
      <c r="F115" s="38"/>
      <c r="G115" s="38"/>
      <c r="H115" s="44"/>
    </row>
    <row r="116" spans="1:8" ht="18" customHeight="1" x14ac:dyDescent="0.25">
      <c r="A116" s="15" t="s">
        <v>166</v>
      </c>
      <c r="B116" s="233">
        <v>100</v>
      </c>
      <c r="C116" s="234"/>
      <c r="D116" s="133">
        <v>5.6</v>
      </c>
      <c r="E116" s="133">
        <v>2.6</v>
      </c>
      <c r="F116" s="133">
        <v>10.199999999999999</v>
      </c>
      <c r="G116" s="133">
        <v>88.6</v>
      </c>
      <c r="H116" s="26" t="s">
        <v>99</v>
      </c>
    </row>
    <row r="117" spans="1:8" ht="18.75" customHeight="1" x14ac:dyDescent="0.3">
      <c r="A117" s="5" t="s">
        <v>31</v>
      </c>
      <c r="B117" s="172">
        <v>150</v>
      </c>
      <c r="C117" s="173"/>
      <c r="D117" s="7">
        <v>5.7</v>
      </c>
      <c r="E117" s="7">
        <v>3.9</v>
      </c>
      <c r="F117" s="7">
        <v>36.299999999999997</v>
      </c>
      <c r="G117" s="7">
        <v>202.8</v>
      </c>
      <c r="H117" s="20">
        <v>334</v>
      </c>
    </row>
    <row r="118" spans="1:8" ht="18.75" x14ac:dyDescent="0.3">
      <c r="A118" s="12" t="s">
        <v>26</v>
      </c>
      <c r="B118" s="172">
        <v>200</v>
      </c>
      <c r="C118" s="173"/>
      <c r="D118" s="14">
        <v>0.17</v>
      </c>
      <c r="E118" s="14">
        <v>0.04</v>
      </c>
      <c r="F118" s="7">
        <v>23.1</v>
      </c>
      <c r="G118" s="7">
        <v>93.5</v>
      </c>
      <c r="H118" s="20">
        <v>639</v>
      </c>
    </row>
    <row r="119" spans="1:8" ht="18.75" x14ac:dyDescent="0.3">
      <c r="A119" s="131" t="s">
        <v>14</v>
      </c>
      <c r="B119" s="181">
        <v>20</v>
      </c>
      <c r="C119" s="182"/>
      <c r="D119" s="7">
        <v>1</v>
      </c>
      <c r="E119" s="7">
        <v>0.2</v>
      </c>
      <c r="F119" s="7">
        <v>9.2000000000000011</v>
      </c>
      <c r="G119" s="7">
        <v>42.347999999999999</v>
      </c>
      <c r="H119" s="20" t="s">
        <v>59</v>
      </c>
    </row>
    <row r="120" spans="1:8" ht="18.75" x14ac:dyDescent="0.3">
      <c r="A120" s="131" t="s">
        <v>15</v>
      </c>
      <c r="B120" s="181">
        <v>30</v>
      </c>
      <c r="C120" s="182"/>
      <c r="D120" s="7">
        <v>2.25</v>
      </c>
      <c r="E120" s="7">
        <v>0.22200000000000003</v>
      </c>
      <c r="F120" s="7">
        <v>14.549999999999999</v>
      </c>
      <c r="G120" s="7">
        <v>69.3</v>
      </c>
      <c r="H120" s="20" t="s">
        <v>59</v>
      </c>
    </row>
    <row r="121" spans="1:8" x14ac:dyDescent="0.25">
      <c r="A121" s="9" t="s">
        <v>16</v>
      </c>
      <c r="B121" s="183">
        <f>SUM(B116:C120)</f>
        <v>500</v>
      </c>
      <c r="C121" s="184"/>
      <c r="D121" s="4">
        <f>SUM(D116:D120)</f>
        <v>14.72</v>
      </c>
      <c r="E121" s="4">
        <f>SUM(E116:E120)</f>
        <v>6.9620000000000006</v>
      </c>
      <c r="F121" s="4">
        <f>SUM(F116:F120)</f>
        <v>93.35</v>
      </c>
      <c r="G121" s="4">
        <f>SUM(G116:G120)</f>
        <v>496.548</v>
      </c>
      <c r="H121" s="123"/>
    </row>
    <row r="122" spans="1:8" x14ac:dyDescent="0.25">
      <c r="A122" s="33" t="s">
        <v>17</v>
      </c>
      <c r="B122" s="221"/>
      <c r="C122" s="222"/>
      <c r="D122" s="4">
        <f>D114+D121</f>
        <v>29.178000000000001</v>
      </c>
      <c r="E122" s="4">
        <f>E114+E121</f>
        <v>21.806000000000001</v>
      </c>
      <c r="F122" s="4">
        <f>F114+F121</f>
        <v>155.86199999999999</v>
      </c>
      <c r="G122" s="4">
        <f>G114+G121</f>
        <v>938.02800000000002</v>
      </c>
      <c r="H122" s="8"/>
    </row>
    <row r="123" spans="1:8" ht="18.75" x14ac:dyDescent="0.25">
      <c r="A123" s="176" t="s">
        <v>42</v>
      </c>
      <c r="B123" s="177"/>
      <c r="C123" s="177"/>
      <c r="D123" s="177"/>
      <c r="E123" s="177"/>
      <c r="F123" s="177"/>
      <c r="G123" s="178"/>
      <c r="H123" s="127"/>
    </row>
    <row r="124" spans="1:8" ht="18.75" x14ac:dyDescent="0.25">
      <c r="A124" s="176" t="s">
        <v>35</v>
      </c>
      <c r="B124" s="177"/>
      <c r="C124" s="178"/>
      <c r="D124" s="4"/>
      <c r="E124" s="4"/>
      <c r="F124" s="4"/>
      <c r="G124" s="4"/>
      <c r="H124" s="127"/>
    </row>
    <row r="125" spans="1:8" ht="33.75" customHeight="1" x14ac:dyDescent="0.3">
      <c r="A125" s="17" t="s">
        <v>179</v>
      </c>
      <c r="B125" s="172">
        <v>180</v>
      </c>
      <c r="C125" s="173"/>
      <c r="D125" s="14">
        <v>8.52</v>
      </c>
      <c r="E125" s="14">
        <v>11.4</v>
      </c>
      <c r="F125" s="14">
        <v>44.64</v>
      </c>
      <c r="G125" s="39">
        <v>316.8</v>
      </c>
      <c r="H125" s="20">
        <v>188</v>
      </c>
    </row>
    <row r="126" spans="1:8" ht="22.5" customHeight="1" x14ac:dyDescent="0.3">
      <c r="A126" s="131" t="s">
        <v>79</v>
      </c>
      <c r="B126" s="181">
        <v>20</v>
      </c>
      <c r="C126" s="182"/>
      <c r="D126" s="7">
        <v>0.96799999999999997</v>
      </c>
      <c r="E126" s="7">
        <v>1.004</v>
      </c>
      <c r="F126" s="7">
        <v>6.4119999999999999</v>
      </c>
      <c r="G126" s="7">
        <v>38.56</v>
      </c>
      <c r="H126" s="20" t="s">
        <v>59</v>
      </c>
    </row>
    <row r="127" spans="1:8" ht="18.75" x14ac:dyDescent="0.3">
      <c r="A127" s="17" t="s">
        <v>18</v>
      </c>
      <c r="B127" s="181">
        <v>200</v>
      </c>
      <c r="C127" s="182"/>
      <c r="D127" s="7">
        <v>0.26</v>
      </c>
      <c r="E127" s="7">
        <v>0.05</v>
      </c>
      <c r="F127" s="7">
        <v>12.26</v>
      </c>
      <c r="G127" s="7">
        <v>49.72</v>
      </c>
      <c r="H127" s="20">
        <v>377</v>
      </c>
    </row>
    <row r="128" spans="1:8" x14ac:dyDescent="0.25">
      <c r="A128" s="9" t="s">
        <v>10</v>
      </c>
      <c r="B128" s="183">
        <f>SUM(B125:C127)</f>
        <v>400</v>
      </c>
      <c r="C128" s="184"/>
      <c r="D128" s="4">
        <f>SUM(D125:D127)</f>
        <v>9.7479999999999993</v>
      </c>
      <c r="E128" s="4">
        <f>SUM(E125:E127)</f>
        <v>12.454000000000001</v>
      </c>
      <c r="F128" s="4">
        <f>SUM(F125:F127)</f>
        <v>63.311999999999998</v>
      </c>
      <c r="G128" s="4">
        <f>SUM(G125:G127)</f>
        <v>405.08000000000004</v>
      </c>
      <c r="H128" s="123"/>
    </row>
    <row r="129" spans="1:8" ht="18.75" x14ac:dyDescent="0.25">
      <c r="A129" s="176" t="s">
        <v>33</v>
      </c>
      <c r="B129" s="177"/>
      <c r="C129" s="177"/>
      <c r="D129" s="11"/>
      <c r="E129" s="11"/>
      <c r="F129" s="11"/>
      <c r="G129" s="11"/>
      <c r="H129" s="11"/>
    </row>
    <row r="130" spans="1:8" ht="18.75" x14ac:dyDescent="0.3">
      <c r="A130" s="15" t="s">
        <v>181</v>
      </c>
      <c r="B130" s="170">
        <v>110</v>
      </c>
      <c r="C130" s="171"/>
      <c r="D130" s="35">
        <v>6.1661157024793392</v>
      </c>
      <c r="E130" s="35">
        <v>5.206611570247933</v>
      </c>
      <c r="F130" s="35">
        <v>6.4710743801652884</v>
      </c>
      <c r="G130" s="35">
        <v>97.048264462809897</v>
      </c>
      <c r="H130" s="20" t="s">
        <v>100</v>
      </c>
    </row>
    <row r="131" spans="1:8" ht="18" customHeight="1" x14ac:dyDescent="0.3">
      <c r="A131" s="132" t="s">
        <v>83</v>
      </c>
      <c r="B131" s="174">
        <v>150</v>
      </c>
      <c r="C131" s="175"/>
      <c r="D131" s="16">
        <v>5.4</v>
      </c>
      <c r="E131" s="16">
        <v>9.1999999999999993</v>
      </c>
      <c r="F131" s="16">
        <v>26.4</v>
      </c>
      <c r="G131" s="16">
        <v>210</v>
      </c>
      <c r="H131" s="20" t="s">
        <v>89</v>
      </c>
    </row>
    <row r="132" spans="1:8" ht="18.75" x14ac:dyDescent="0.3">
      <c r="A132" s="12" t="s">
        <v>65</v>
      </c>
      <c r="B132" s="172">
        <v>200</v>
      </c>
      <c r="C132" s="173"/>
      <c r="D132" s="14">
        <v>0.27</v>
      </c>
      <c r="E132" s="14">
        <v>0.1</v>
      </c>
      <c r="F132" s="7">
        <v>26.55</v>
      </c>
      <c r="G132" s="7">
        <v>108.2</v>
      </c>
      <c r="H132" s="20">
        <v>484</v>
      </c>
    </row>
    <row r="133" spans="1:8" ht="18.75" x14ac:dyDescent="0.3">
      <c r="A133" s="131" t="s">
        <v>14</v>
      </c>
      <c r="B133" s="181">
        <v>20</v>
      </c>
      <c r="C133" s="182"/>
      <c r="D133" s="7">
        <v>1</v>
      </c>
      <c r="E133" s="7">
        <v>0.2</v>
      </c>
      <c r="F133" s="7">
        <v>9.2000000000000011</v>
      </c>
      <c r="G133" s="7">
        <v>42.347999999999999</v>
      </c>
      <c r="H133" s="20" t="s">
        <v>59</v>
      </c>
    </row>
    <row r="134" spans="1:8" ht="18.75" x14ac:dyDescent="0.3">
      <c r="A134" s="131" t="s">
        <v>15</v>
      </c>
      <c r="B134" s="181">
        <v>30</v>
      </c>
      <c r="C134" s="182"/>
      <c r="D134" s="7">
        <v>2.25</v>
      </c>
      <c r="E134" s="7">
        <v>0.22200000000000003</v>
      </c>
      <c r="F134" s="7">
        <v>14.549999999999999</v>
      </c>
      <c r="G134" s="7">
        <v>69.3</v>
      </c>
      <c r="H134" s="20" t="s">
        <v>59</v>
      </c>
    </row>
    <row r="135" spans="1:8" ht="18.75" customHeight="1" x14ac:dyDescent="0.25">
      <c r="A135" s="9" t="s">
        <v>16</v>
      </c>
      <c r="B135" s="183">
        <f>SUM(B130:C134)</f>
        <v>510</v>
      </c>
      <c r="C135" s="184"/>
      <c r="D135" s="22">
        <f>SUM(D130:D134)</f>
        <v>15.08611570247934</v>
      </c>
      <c r="E135" s="22">
        <f>SUM(E130:E134)</f>
        <v>14.928611570247931</v>
      </c>
      <c r="F135" s="22">
        <f>SUM(F130:F134)</f>
        <v>83.171074380165294</v>
      </c>
      <c r="G135" s="22">
        <f>SUM(G130:G134)</f>
        <v>526.89626446280988</v>
      </c>
      <c r="H135" s="123"/>
    </row>
    <row r="136" spans="1:8" ht="18.75" customHeight="1" x14ac:dyDescent="0.25">
      <c r="A136" s="33" t="s">
        <v>17</v>
      </c>
      <c r="B136" s="221"/>
      <c r="C136" s="222"/>
      <c r="D136" s="4">
        <f>D128+D135</f>
        <v>24.834115702479338</v>
      </c>
      <c r="E136" s="4">
        <f>E128+E135</f>
        <v>27.382611570247931</v>
      </c>
      <c r="F136" s="4">
        <f>F128+F135</f>
        <v>146.48307438016531</v>
      </c>
      <c r="G136" s="4">
        <f>G128+G135</f>
        <v>931.97626446280992</v>
      </c>
      <c r="H136" s="8"/>
    </row>
    <row r="137" spans="1:8" ht="18.75" x14ac:dyDescent="0.25">
      <c r="A137" s="176" t="s">
        <v>43</v>
      </c>
      <c r="B137" s="177"/>
      <c r="C137" s="177"/>
      <c r="D137" s="177"/>
      <c r="E137" s="177"/>
      <c r="F137" s="177"/>
      <c r="G137" s="177"/>
      <c r="H137" s="178"/>
    </row>
    <row r="138" spans="1:8" ht="18" customHeight="1" x14ac:dyDescent="0.25">
      <c r="A138" s="124" t="s">
        <v>44</v>
      </c>
      <c r="B138" s="176"/>
      <c r="C138" s="178"/>
      <c r="D138" s="4"/>
      <c r="E138" s="4"/>
      <c r="F138" s="4"/>
      <c r="G138" s="4"/>
      <c r="H138" s="127"/>
    </row>
    <row r="139" spans="1:8" ht="18.75" x14ac:dyDescent="0.3">
      <c r="A139" s="5" t="s">
        <v>102</v>
      </c>
      <c r="B139" s="227">
        <v>150</v>
      </c>
      <c r="C139" s="194"/>
      <c r="D139" s="16">
        <v>4.6500000000000004</v>
      </c>
      <c r="E139" s="16">
        <v>6.8999999999999995</v>
      </c>
      <c r="F139" s="16">
        <v>40.544999999999995</v>
      </c>
      <c r="G139" s="16">
        <v>242.88</v>
      </c>
      <c r="H139" s="20">
        <v>210</v>
      </c>
    </row>
    <row r="140" spans="1:8" ht="18.75" customHeight="1" x14ac:dyDescent="0.3">
      <c r="A140" s="131" t="s">
        <v>9</v>
      </c>
      <c r="B140" s="172">
        <v>200</v>
      </c>
      <c r="C140" s="173"/>
      <c r="D140" s="7">
        <v>0.17</v>
      </c>
      <c r="E140" s="7">
        <v>0.04</v>
      </c>
      <c r="F140" s="7">
        <v>10.5</v>
      </c>
      <c r="G140" s="7">
        <v>43.04</v>
      </c>
      <c r="H140" s="20">
        <v>376</v>
      </c>
    </row>
    <row r="141" spans="1:8" ht="18.75" x14ac:dyDescent="0.3">
      <c r="A141" s="131" t="s">
        <v>79</v>
      </c>
      <c r="B141" s="181">
        <v>20</v>
      </c>
      <c r="C141" s="182"/>
      <c r="D141" s="7">
        <v>0.96799999999999997</v>
      </c>
      <c r="E141" s="7">
        <v>1.004</v>
      </c>
      <c r="F141" s="7">
        <v>6.4119999999999999</v>
      </c>
      <c r="G141" s="7">
        <v>38.56</v>
      </c>
      <c r="H141" s="20" t="s">
        <v>59</v>
      </c>
    </row>
    <row r="142" spans="1:8" x14ac:dyDescent="0.25">
      <c r="A142" s="9" t="s">
        <v>10</v>
      </c>
      <c r="B142" s="187">
        <f>SUM(B139:C141)</f>
        <v>370</v>
      </c>
      <c r="C142" s="188"/>
      <c r="D142" s="4">
        <f>SUM(D139:D141)</f>
        <v>5.7880000000000003</v>
      </c>
      <c r="E142" s="4">
        <f>SUM(E139:E141)</f>
        <v>7.9439999999999991</v>
      </c>
      <c r="F142" s="4">
        <f>SUM(F139:F141)</f>
        <v>57.456999999999994</v>
      </c>
      <c r="G142" s="4">
        <f>SUM(G139:G141)</f>
        <v>324.48</v>
      </c>
      <c r="H142" s="123"/>
    </row>
    <row r="143" spans="1:8" ht="20.25" customHeight="1" x14ac:dyDescent="0.25">
      <c r="A143" s="176" t="s">
        <v>33</v>
      </c>
      <c r="B143" s="177"/>
      <c r="C143" s="178"/>
      <c r="D143" s="4"/>
      <c r="E143" s="4"/>
      <c r="F143" s="4"/>
      <c r="G143" s="4"/>
      <c r="H143" s="127"/>
    </row>
    <row r="144" spans="1:8" ht="18.75" x14ac:dyDescent="0.3">
      <c r="A144" s="132" t="s">
        <v>50</v>
      </c>
      <c r="B144" s="189">
        <v>220</v>
      </c>
      <c r="C144" s="190"/>
      <c r="D144" s="7">
        <v>16.766666666666666</v>
      </c>
      <c r="E144" s="7">
        <v>18.654545454545449</v>
      </c>
      <c r="F144" s="7">
        <v>35.054545454545504</v>
      </c>
      <c r="G144" s="7">
        <v>374.81</v>
      </c>
      <c r="H144" s="20">
        <v>292</v>
      </c>
    </row>
    <row r="145" spans="1:8" ht="15" customHeight="1" x14ac:dyDescent="0.3">
      <c r="A145" s="12" t="s">
        <v>13</v>
      </c>
      <c r="B145" s="227">
        <v>200</v>
      </c>
      <c r="C145" s="194"/>
      <c r="D145" s="7">
        <v>0.3</v>
      </c>
      <c r="E145" s="7">
        <v>0.1</v>
      </c>
      <c r="F145" s="7">
        <v>23.666666666666668</v>
      </c>
      <c r="G145" s="7">
        <v>96</v>
      </c>
      <c r="H145" s="20">
        <v>349</v>
      </c>
    </row>
    <row r="146" spans="1:8" ht="18" customHeight="1" x14ac:dyDescent="0.3">
      <c r="A146" s="131" t="s">
        <v>14</v>
      </c>
      <c r="B146" s="181">
        <v>20</v>
      </c>
      <c r="C146" s="182"/>
      <c r="D146" s="7">
        <v>1</v>
      </c>
      <c r="E146" s="7">
        <v>0.2</v>
      </c>
      <c r="F146" s="7">
        <v>9.2000000000000011</v>
      </c>
      <c r="G146" s="7">
        <v>42.347999999999999</v>
      </c>
      <c r="H146" s="20" t="s">
        <v>59</v>
      </c>
    </row>
    <row r="147" spans="1:8" ht="18.75" x14ac:dyDescent="0.3">
      <c r="A147" s="131" t="s">
        <v>15</v>
      </c>
      <c r="B147" s="181">
        <v>30</v>
      </c>
      <c r="C147" s="182"/>
      <c r="D147" s="7">
        <v>2.25</v>
      </c>
      <c r="E147" s="7">
        <v>0.22200000000000003</v>
      </c>
      <c r="F147" s="7">
        <v>14.549999999999999</v>
      </c>
      <c r="G147" s="7">
        <v>69.3</v>
      </c>
      <c r="H147" s="20" t="s">
        <v>59</v>
      </c>
    </row>
    <row r="148" spans="1:8" ht="14.25" customHeight="1" x14ac:dyDescent="0.25">
      <c r="A148" s="9" t="s">
        <v>16</v>
      </c>
      <c r="B148" s="183">
        <f>SUM(B144:C147)</f>
        <v>470</v>
      </c>
      <c r="C148" s="184"/>
      <c r="D148" s="4">
        <f>SUM(D144:D147)</f>
        <v>20.316666666666666</v>
      </c>
      <c r="E148" s="4">
        <f>SUM(E144:E147)</f>
        <v>19.176545454545451</v>
      </c>
      <c r="F148" s="4">
        <f>SUM(F144:F147)</f>
        <v>82.471212121212176</v>
      </c>
      <c r="G148" s="4">
        <f>SUM(G144:G147)</f>
        <v>582.45799999999997</v>
      </c>
      <c r="H148" s="123"/>
    </row>
    <row r="149" spans="1:8" x14ac:dyDescent="0.25">
      <c r="A149" s="24" t="s">
        <v>17</v>
      </c>
      <c r="B149" s="221"/>
      <c r="C149" s="222"/>
      <c r="D149" s="4">
        <f>D142+D148</f>
        <v>26.104666666666667</v>
      </c>
      <c r="E149" s="4">
        <f>E142+E148</f>
        <v>27.12054545454545</v>
      </c>
      <c r="F149" s="4">
        <f>F142+F148</f>
        <v>139.92821212121217</v>
      </c>
      <c r="G149" s="4">
        <f>G142+G148</f>
        <v>906.93799999999999</v>
      </c>
      <c r="H149" s="8"/>
    </row>
    <row r="150" spans="1:8" ht="19.5" hidden="1" customHeight="1" x14ac:dyDescent="0.25">
      <c r="A150" s="23" t="s">
        <v>22</v>
      </c>
      <c r="B150" s="223">
        <f>B15+B29+B43+B57+B71+B85+B100+B114+B128+B142</f>
        <v>4275</v>
      </c>
      <c r="C150" s="224"/>
      <c r="D150" s="58">
        <f>D15+D29+D43+D57+D71+D85+D100+D114+D128+D142</f>
        <v>128.46733333333336</v>
      </c>
      <c r="E150" s="58">
        <f>E15+E29+E43+E57+E71+E85+E100+E114+E128+E142</f>
        <v>128.01654545454542</v>
      </c>
      <c r="F150" s="58">
        <f>F15+F29+F43+F57+F71+F85+F100+F114+F128+F142</f>
        <v>619.38554545454554</v>
      </c>
      <c r="G150" s="58">
        <f>G15+G29+G43+G57+G71+G85+G100+G114+G128+G142</f>
        <v>4148.8500000000004</v>
      </c>
      <c r="H150" s="123"/>
    </row>
    <row r="151" spans="1:8" ht="0.75" customHeight="1" x14ac:dyDescent="0.25">
      <c r="A151" s="23" t="s">
        <v>23</v>
      </c>
      <c r="B151" s="223">
        <f>B22+B36+B50+B64+B78+B92+B107+B121+B135+B148</f>
        <v>4970</v>
      </c>
      <c r="C151" s="224"/>
      <c r="D151" s="58">
        <f>D22+D36+D50+D64+D78+D92+D107+D121+D135+D148</f>
        <v>186.3118732782369</v>
      </c>
      <c r="E151" s="58">
        <f>E22+E36+E50+E64+E78+E92+E107+E121+E135+E148</f>
        <v>153.74570247933883</v>
      </c>
      <c r="F151" s="58">
        <f>F22+F36+F50+F64+F78+F92+F107+F121+F135+F148</f>
        <v>776.69168044077151</v>
      </c>
      <c r="G151" s="58">
        <f>G22+G36+G50+G64+G78+G92+G107+G121+G135+G148</f>
        <v>5397.092264462809</v>
      </c>
      <c r="H151" s="123"/>
    </row>
    <row r="152" spans="1:8" x14ac:dyDescent="0.25">
      <c r="A152" s="24" t="s">
        <v>47</v>
      </c>
      <c r="B152" s="183">
        <f>(B15+B29+B43+B57+B71+B85+B100+B114+B128+B142)/10</f>
        <v>427.5</v>
      </c>
      <c r="C152" s="184"/>
      <c r="D152" s="22">
        <f>D150/10</f>
        <v>12.846733333333336</v>
      </c>
      <c r="E152" s="22">
        <f t="shared" ref="E152:G152" si="2">E150/10</f>
        <v>12.801654545454543</v>
      </c>
      <c r="F152" s="22">
        <f t="shared" si="2"/>
        <v>61.938554545454551</v>
      </c>
      <c r="G152" s="22">
        <f t="shared" si="2"/>
        <v>414.88500000000005</v>
      </c>
      <c r="H152" s="123"/>
    </row>
    <row r="153" spans="1:8" hidden="1" x14ac:dyDescent="0.25">
      <c r="A153" s="24" t="s">
        <v>54</v>
      </c>
      <c r="B153" s="221"/>
      <c r="C153" s="222"/>
      <c r="D153" s="59">
        <f>77/100*20</f>
        <v>15.4</v>
      </c>
      <c r="E153" s="59">
        <f>79/100*20</f>
        <v>15.8</v>
      </c>
      <c r="F153" s="59">
        <f>335/100*20</f>
        <v>67</v>
      </c>
      <c r="G153" s="59">
        <f>2350/100*20</f>
        <v>470</v>
      </c>
      <c r="H153" s="123"/>
    </row>
    <row r="154" spans="1:8" ht="15.75" hidden="1" customHeight="1" x14ac:dyDescent="0.25">
      <c r="A154" s="24"/>
      <c r="B154" s="125"/>
      <c r="C154" s="126"/>
      <c r="D154" s="59">
        <f>D152-D153</f>
        <v>-2.5532666666666639</v>
      </c>
      <c r="E154" s="59">
        <f t="shared" ref="E154:G154" si="3">E152-E153</f>
        <v>-2.9983454545454578</v>
      </c>
      <c r="F154" s="59">
        <f t="shared" si="3"/>
        <v>-5.0614454545454493</v>
      </c>
      <c r="G154" s="59">
        <f t="shared" si="3"/>
        <v>-55.114999999999952</v>
      </c>
      <c r="H154" s="123"/>
    </row>
    <row r="155" spans="1:8" ht="15.75" hidden="1" customHeight="1" x14ac:dyDescent="0.25">
      <c r="A155" s="24" t="s">
        <v>55</v>
      </c>
      <c r="B155" s="221"/>
      <c r="C155" s="222"/>
      <c r="D155" s="60">
        <f>D154/D153</f>
        <v>-0.16579653679653661</v>
      </c>
      <c r="E155" s="60">
        <f t="shared" ref="E155:G155" si="4">E154/E153</f>
        <v>-0.1897686996547758</v>
      </c>
      <c r="F155" s="60">
        <f t="shared" si="4"/>
        <v>-7.5543962008141036E-2</v>
      </c>
      <c r="G155" s="60">
        <f t="shared" si="4"/>
        <v>-0.11726595744680841</v>
      </c>
      <c r="H155" s="123"/>
    </row>
    <row r="156" spans="1:8" ht="18.75" hidden="1" customHeight="1" x14ac:dyDescent="0.25">
      <c r="A156" s="24" t="s">
        <v>48</v>
      </c>
      <c r="B156" s="183">
        <f>(B148+B135+B121+B107+B78+B92+B64+B50+B36+B22)/10</f>
        <v>497</v>
      </c>
      <c r="C156" s="184"/>
      <c r="D156" s="22">
        <f>D151/10</f>
        <v>18.631187327823689</v>
      </c>
      <c r="E156" s="22">
        <f>E151/10</f>
        <v>15.374570247933883</v>
      </c>
      <c r="F156" s="22">
        <f>F151/10</f>
        <v>77.669168044077153</v>
      </c>
      <c r="G156" s="22">
        <f>G151/10</f>
        <v>539.70922644628092</v>
      </c>
      <c r="H156" s="123"/>
    </row>
    <row r="157" spans="1:8" hidden="1" x14ac:dyDescent="0.25">
      <c r="A157" s="24" t="s">
        <v>56</v>
      </c>
      <c r="B157" s="221"/>
      <c r="C157" s="222"/>
      <c r="D157" s="59">
        <f>77/100*30</f>
        <v>23.1</v>
      </c>
      <c r="E157" s="59">
        <f>79/100*30</f>
        <v>23.700000000000003</v>
      </c>
      <c r="F157" s="59">
        <f>335/100*30</f>
        <v>100.5</v>
      </c>
      <c r="G157" s="59">
        <f>2350/100*30</f>
        <v>705</v>
      </c>
      <c r="H157" s="123"/>
    </row>
    <row r="158" spans="1:8" ht="0.75" customHeight="1" x14ac:dyDescent="0.25">
      <c r="A158" s="24"/>
      <c r="B158" s="125"/>
      <c r="C158" s="126"/>
      <c r="D158" s="59">
        <f>D156-D157</f>
        <v>-4.4688126721763126</v>
      </c>
      <c r="E158" s="59">
        <f t="shared" ref="E158:G158" si="5">E156-E157</f>
        <v>-8.3254297520661193</v>
      </c>
      <c r="F158" s="59">
        <f t="shared" si="5"/>
        <v>-22.830831955922847</v>
      </c>
      <c r="G158" s="59">
        <f t="shared" si="5"/>
        <v>-165.29077355371908</v>
      </c>
      <c r="H158" s="123"/>
    </row>
    <row r="159" spans="1:8" ht="0.75" hidden="1" customHeight="1" x14ac:dyDescent="0.25">
      <c r="A159" s="24" t="s">
        <v>55</v>
      </c>
      <c r="B159" s="221"/>
      <c r="C159" s="222"/>
      <c r="D159" s="60">
        <f>D158/D157</f>
        <v>-0.19345509403360658</v>
      </c>
      <c r="E159" s="60">
        <f t="shared" ref="E159:G159" si="6">E158/E157</f>
        <v>-0.35128395578338051</v>
      </c>
      <c r="F159" s="60">
        <f t="shared" si="6"/>
        <v>-0.22717245727286414</v>
      </c>
      <c r="G159" s="60">
        <f t="shared" si="6"/>
        <v>-0.23445499794853769</v>
      </c>
      <c r="H159" s="123"/>
    </row>
    <row r="160" spans="1:8" hidden="1" x14ac:dyDescent="0.25">
      <c r="A160" s="9" t="s">
        <v>29</v>
      </c>
      <c r="B160" s="198"/>
      <c r="C160" s="199"/>
      <c r="D160" s="61">
        <f>D150+D151</f>
        <v>314.77920661157026</v>
      </c>
      <c r="E160" s="61">
        <f>E150+E151</f>
        <v>281.76224793388428</v>
      </c>
      <c r="F160" s="61">
        <f>F150+F151</f>
        <v>1396.077225895317</v>
      </c>
      <c r="G160" s="61">
        <f>G150+G151</f>
        <v>9545.9422644628103</v>
      </c>
      <c r="H160" s="123"/>
    </row>
    <row r="161" spans="1:8" ht="15" customHeight="1" x14ac:dyDescent="0.25">
      <c r="A161" s="24" t="s">
        <v>46</v>
      </c>
      <c r="B161" s="183">
        <f>B156+B152</f>
        <v>924.5</v>
      </c>
      <c r="C161" s="222"/>
      <c r="D161" s="61">
        <f>D160/10</f>
        <v>31.477920661157025</v>
      </c>
      <c r="E161" s="61">
        <f t="shared" ref="E161:G161" si="7">E160/10</f>
        <v>28.176224793388428</v>
      </c>
      <c r="F161" s="61">
        <f t="shared" si="7"/>
        <v>139.6077225895317</v>
      </c>
      <c r="G161" s="61">
        <f t="shared" si="7"/>
        <v>954.59422644628103</v>
      </c>
      <c r="H161" s="123"/>
    </row>
    <row r="162" spans="1:8" ht="0.75" hidden="1" customHeight="1" x14ac:dyDescent="0.25">
      <c r="A162" s="9" t="s">
        <v>45</v>
      </c>
      <c r="B162" s="198"/>
      <c r="C162" s="199"/>
      <c r="D162" s="37">
        <f>77/100*50</f>
        <v>38.5</v>
      </c>
      <c r="E162" s="37">
        <f>79/100*50</f>
        <v>39.5</v>
      </c>
      <c r="F162" s="37">
        <f>335/100*50</f>
        <v>167.5</v>
      </c>
      <c r="G162" s="37">
        <f>2350/100*50</f>
        <v>1175</v>
      </c>
      <c r="H162" s="123"/>
    </row>
    <row r="163" spans="1:8" hidden="1" x14ac:dyDescent="0.25">
      <c r="D163" s="32">
        <f>D161-D162</f>
        <v>-7.0220793388429747</v>
      </c>
      <c r="E163" s="32">
        <f t="shared" ref="E163:G163" si="8">E161-E162</f>
        <v>-11.323775206611572</v>
      </c>
      <c r="F163" s="32">
        <f t="shared" si="8"/>
        <v>-27.892277410468296</v>
      </c>
      <c r="G163" s="32">
        <f t="shared" si="8"/>
        <v>-220.40577355371897</v>
      </c>
    </row>
    <row r="164" spans="1:8" ht="18.75" hidden="1" x14ac:dyDescent="0.3">
      <c r="A164" s="24" t="s">
        <v>55</v>
      </c>
      <c r="B164" s="219"/>
      <c r="C164" s="219"/>
      <c r="D164" s="57">
        <f>D163/D162</f>
        <v>-0.18239167113877858</v>
      </c>
      <c r="E164" s="57">
        <f t="shared" ref="E164:G164" si="9">E163/E162</f>
        <v>-0.28667785333193851</v>
      </c>
      <c r="F164" s="57">
        <f t="shared" si="9"/>
        <v>-0.16652105916697491</v>
      </c>
      <c r="G164" s="57">
        <f t="shared" si="9"/>
        <v>-0.18757938174784594</v>
      </c>
      <c r="H164" s="131"/>
    </row>
    <row r="165" spans="1:8" ht="18.75" x14ac:dyDescent="0.25">
      <c r="A165" s="46"/>
      <c r="B165" s="220"/>
      <c r="C165" s="220"/>
      <c r="D165" s="47"/>
      <c r="E165" s="47"/>
      <c r="F165" s="47"/>
      <c r="G165" s="47"/>
      <c r="H165" s="48"/>
    </row>
    <row r="174" spans="1:8" ht="15.75" customHeight="1" x14ac:dyDescent="0.25"/>
    <row r="175" spans="1:8" ht="15.75" customHeight="1" x14ac:dyDescent="0.25"/>
    <row r="181" spans="3:8" ht="15" x14ac:dyDescent="0.25">
      <c r="C181" s="29"/>
      <c r="D181" s="29"/>
      <c r="E181" s="29"/>
      <c r="F181" s="29"/>
      <c r="G181" s="29"/>
      <c r="H181" s="29"/>
    </row>
    <row r="182" spans="3:8" ht="15" x14ac:dyDescent="0.25">
      <c r="C182" s="29"/>
      <c r="D182" s="29"/>
      <c r="E182" s="29"/>
      <c r="F182" s="29"/>
      <c r="G182" s="29"/>
      <c r="H182" s="29"/>
    </row>
    <row r="184" spans="3:8" ht="15.75" customHeight="1" x14ac:dyDescent="0.25"/>
    <row r="191" spans="3:8" ht="15" x14ac:dyDescent="0.25">
      <c r="C191" s="29"/>
      <c r="D191" s="29"/>
      <c r="E191" s="29"/>
      <c r="F191" s="29"/>
      <c r="G191" s="29"/>
      <c r="H191" s="29"/>
    </row>
  </sheetData>
  <mergeCells count="164"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A143:C143"/>
    <mergeCell ref="B144:C144"/>
    <mergeCell ref="B161:C161"/>
    <mergeCell ref="B162:C162"/>
    <mergeCell ref="B164:C164"/>
    <mergeCell ref="B165:C165"/>
    <mergeCell ref="B151:C151"/>
    <mergeCell ref="B152:C152"/>
    <mergeCell ref="B153:C153"/>
    <mergeCell ref="B155:C155"/>
    <mergeCell ref="B156:C156"/>
    <mergeCell ref="B157:C157"/>
    <mergeCell ref="B159:C159"/>
    <mergeCell ref="B160:C160"/>
    <mergeCell ref="B136:C136"/>
    <mergeCell ref="A137:H137"/>
    <mergeCell ref="B138:C138"/>
    <mergeCell ref="B127:C127"/>
    <mergeCell ref="B128:C128"/>
    <mergeCell ref="A129:C129"/>
    <mergeCell ref="B130:C130"/>
    <mergeCell ref="B131:C131"/>
    <mergeCell ref="B132:C132"/>
    <mergeCell ref="B133:C133"/>
    <mergeCell ref="B134:C134"/>
    <mergeCell ref="B135:C135"/>
    <mergeCell ref="B121:C121"/>
    <mergeCell ref="B122:C122"/>
    <mergeCell ref="A123:G123"/>
    <mergeCell ref="A124:C124"/>
    <mergeCell ref="B125:C125"/>
    <mergeCell ref="B126:C126"/>
    <mergeCell ref="A115:C115"/>
    <mergeCell ref="B116:C116"/>
    <mergeCell ref="B117:C117"/>
    <mergeCell ref="B118:C118"/>
    <mergeCell ref="B119:C119"/>
    <mergeCell ref="B120:C120"/>
    <mergeCell ref="A109:G109"/>
    <mergeCell ref="A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6:C96"/>
    <mergeCell ref="B99:C99"/>
    <mergeCell ref="B100:C100"/>
    <mergeCell ref="A101:C101"/>
    <mergeCell ref="B102:C102"/>
    <mergeCell ref="B90:C90"/>
    <mergeCell ref="B91:C91"/>
    <mergeCell ref="B92:C92"/>
    <mergeCell ref="B93:C93"/>
    <mergeCell ref="A94:H94"/>
    <mergeCell ref="A95:C95"/>
    <mergeCell ref="B98:C98"/>
    <mergeCell ref="B97:C97"/>
    <mergeCell ref="B83:C83"/>
    <mergeCell ref="B84:C84"/>
    <mergeCell ref="B85:C85"/>
    <mergeCell ref="A86:C86"/>
    <mergeCell ref="B89:C89"/>
    <mergeCell ref="B77:C77"/>
    <mergeCell ref="B78:C78"/>
    <mergeCell ref="B79:C79"/>
    <mergeCell ref="A80:G80"/>
    <mergeCell ref="A81:C81"/>
    <mergeCell ref="B82:C82"/>
    <mergeCell ref="B87:C87"/>
    <mergeCell ref="B88:C88"/>
    <mergeCell ref="B71:C71"/>
    <mergeCell ref="A72:C72"/>
    <mergeCell ref="B73:C73"/>
    <mergeCell ref="B74:C74"/>
    <mergeCell ref="B75:C75"/>
    <mergeCell ref="B76:C76"/>
    <mergeCell ref="B65:C65"/>
    <mergeCell ref="A66:G66"/>
    <mergeCell ref="A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A58:B58"/>
    <mergeCell ref="B47:C47"/>
    <mergeCell ref="B48:C48"/>
    <mergeCell ref="B49:C49"/>
    <mergeCell ref="B50:C50"/>
    <mergeCell ref="B51:C51"/>
    <mergeCell ref="A52:G52"/>
    <mergeCell ref="B41:C41"/>
    <mergeCell ref="B42:C42"/>
    <mergeCell ref="B43:C43"/>
    <mergeCell ref="A44:C44"/>
    <mergeCell ref="B45:C45"/>
    <mergeCell ref="B46:C46"/>
    <mergeCell ref="B35:C35"/>
    <mergeCell ref="B36:C36"/>
    <mergeCell ref="B37:C37"/>
    <mergeCell ref="A38:G38"/>
    <mergeCell ref="A39:C39"/>
    <mergeCell ref="B40:C40"/>
    <mergeCell ref="B29:C29"/>
    <mergeCell ref="A30:C30"/>
    <mergeCell ref="B31:C31"/>
    <mergeCell ref="B32:C32"/>
    <mergeCell ref="B33:C33"/>
    <mergeCell ref="B34:C34"/>
    <mergeCell ref="B23:C23"/>
    <mergeCell ref="A24:G24"/>
    <mergeCell ref="A25:C25"/>
    <mergeCell ref="B26:C26"/>
    <mergeCell ref="B27:C27"/>
    <mergeCell ref="B28:C28"/>
    <mergeCell ref="A16:C16"/>
    <mergeCell ref="B20:C20"/>
    <mergeCell ref="B21:C21"/>
    <mergeCell ref="B22:C22"/>
    <mergeCell ref="B17:C17"/>
    <mergeCell ref="B18:C18"/>
    <mergeCell ref="B19:C19"/>
    <mergeCell ref="A9:G9"/>
    <mergeCell ref="A10:C10"/>
    <mergeCell ref="B11:C11"/>
    <mergeCell ref="B13:C13"/>
    <mergeCell ref="B14:C14"/>
    <mergeCell ref="B15:C15"/>
    <mergeCell ref="B12:C12"/>
    <mergeCell ref="A2:H2"/>
    <mergeCell ref="A4:A8"/>
    <mergeCell ref="B4:C4"/>
    <mergeCell ref="H4:H8"/>
    <mergeCell ref="B5:C8"/>
    <mergeCell ref="D5:F5"/>
    <mergeCell ref="G5:G8"/>
    <mergeCell ref="D6:D8"/>
    <mergeCell ref="E6:E8"/>
    <mergeCell ref="F6:F8"/>
  </mergeCells>
  <pageMargins left="0.70866141732283472" right="0.70866141732283472" top="0.15748031496062992" bottom="0.15748031496062992" header="0.31496062992125984" footer="0.31496062992125984"/>
  <pageSetup paperSize="9" scale="90" fitToHeight="0" orientation="landscape" r:id="rId1"/>
  <rowBreaks count="4" manualBreakCount="4">
    <brk id="37" max="16383" man="1"/>
    <brk id="65" max="16383" man="1"/>
    <brk id="93" max="16383" man="1"/>
    <brk id="1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7"/>
  <sheetViews>
    <sheetView view="pageBreakPreview" topLeftCell="A157" zoomScale="60" zoomScaleNormal="100" workbookViewId="0">
      <selection activeCell="K113" sqref="K113"/>
    </sheetView>
  </sheetViews>
  <sheetFormatPr defaultRowHeight="15.75" x14ac:dyDescent="0.25"/>
  <cols>
    <col min="1" max="1" width="57.85546875" style="29" customWidth="1"/>
    <col min="2" max="2" width="10" style="29" customWidth="1"/>
    <col min="3" max="3" width="9" style="50" customWidth="1"/>
    <col min="4" max="4" width="9.7109375" style="32" customWidth="1"/>
    <col min="5" max="6" width="10.7109375" style="32" customWidth="1"/>
    <col min="7" max="7" width="13" style="32" customWidth="1"/>
    <col min="8" max="8" width="12.140625" style="49" customWidth="1"/>
    <col min="9" max="78" width="9.140625" style="29"/>
    <col min="79" max="79" width="7.85546875" style="29" customWidth="1"/>
    <col min="80" max="80" width="57.85546875" style="29" customWidth="1"/>
    <col min="81" max="81" width="10.140625" style="29" customWidth="1"/>
    <col min="82" max="82" width="12.28515625" style="29" customWidth="1"/>
    <col min="83" max="85" width="0" style="29" hidden="1" customWidth="1"/>
    <col min="86" max="86" width="9.7109375" style="29" customWidth="1"/>
    <col min="87" max="88" width="10.7109375" style="29" customWidth="1"/>
    <col min="89" max="89" width="11.85546875" style="29" customWidth="1"/>
    <col min="90" max="90" width="0" style="29" hidden="1" customWidth="1"/>
    <col min="91" max="91" width="9.140625" style="29" customWidth="1"/>
    <col min="92" max="92" width="8" style="29" customWidth="1"/>
    <col min="93" max="93" width="7.5703125" style="29" customWidth="1"/>
    <col min="94" max="94" width="9" style="29" customWidth="1"/>
    <col min="95" max="97" width="9.140625" style="29" customWidth="1"/>
    <col min="98" max="103" width="0" style="29" hidden="1" customWidth="1"/>
    <col min="104" max="334" width="9.140625" style="29"/>
    <col min="335" max="335" width="7.85546875" style="29" customWidth="1"/>
    <col min="336" max="336" width="57.85546875" style="29" customWidth="1"/>
    <col min="337" max="337" width="10.140625" style="29" customWidth="1"/>
    <col min="338" max="338" width="12.28515625" style="29" customWidth="1"/>
    <col min="339" max="341" width="0" style="29" hidden="1" customWidth="1"/>
    <col min="342" max="342" width="9.7109375" style="29" customWidth="1"/>
    <col min="343" max="344" width="10.7109375" style="29" customWidth="1"/>
    <col min="345" max="345" width="11.85546875" style="29" customWidth="1"/>
    <col min="346" max="346" width="0" style="29" hidden="1" customWidth="1"/>
    <col min="347" max="347" width="9.140625" style="29" customWidth="1"/>
    <col min="348" max="348" width="8" style="29" customWidth="1"/>
    <col min="349" max="349" width="7.5703125" style="29" customWidth="1"/>
    <col min="350" max="350" width="9" style="29" customWidth="1"/>
    <col min="351" max="353" width="9.140625" style="29" customWidth="1"/>
    <col min="354" max="359" width="0" style="29" hidden="1" customWidth="1"/>
    <col min="360" max="590" width="9.140625" style="29"/>
    <col min="591" max="591" width="7.85546875" style="29" customWidth="1"/>
    <col min="592" max="592" width="57.85546875" style="29" customWidth="1"/>
    <col min="593" max="593" width="10.140625" style="29" customWidth="1"/>
    <col min="594" max="594" width="12.28515625" style="29" customWidth="1"/>
    <col min="595" max="597" width="0" style="29" hidden="1" customWidth="1"/>
    <col min="598" max="598" width="9.7109375" style="29" customWidth="1"/>
    <col min="599" max="600" width="10.7109375" style="29" customWidth="1"/>
    <col min="601" max="601" width="11.85546875" style="29" customWidth="1"/>
    <col min="602" max="602" width="0" style="29" hidden="1" customWidth="1"/>
    <col min="603" max="603" width="9.140625" style="29" customWidth="1"/>
    <col min="604" max="604" width="8" style="29" customWidth="1"/>
    <col min="605" max="605" width="7.5703125" style="29" customWidth="1"/>
    <col min="606" max="606" width="9" style="29" customWidth="1"/>
    <col min="607" max="609" width="9.140625" style="29" customWidth="1"/>
    <col min="610" max="615" width="0" style="29" hidden="1" customWidth="1"/>
    <col min="616" max="846" width="9.140625" style="29"/>
    <col min="847" max="847" width="7.85546875" style="29" customWidth="1"/>
    <col min="848" max="848" width="57.85546875" style="29" customWidth="1"/>
    <col min="849" max="849" width="10.140625" style="29" customWidth="1"/>
    <col min="850" max="850" width="12.28515625" style="29" customWidth="1"/>
    <col min="851" max="853" width="0" style="29" hidden="1" customWidth="1"/>
    <col min="854" max="854" width="9.7109375" style="29" customWidth="1"/>
    <col min="855" max="856" width="10.7109375" style="29" customWidth="1"/>
    <col min="857" max="857" width="11.85546875" style="29" customWidth="1"/>
    <col min="858" max="858" width="0" style="29" hidden="1" customWidth="1"/>
    <col min="859" max="859" width="9.140625" style="29" customWidth="1"/>
    <col min="860" max="860" width="8" style="29" customWidth="1"/>
    <col min="861" max="861" width="7.5703125" style="29" customWidth="1"/>
    <col min="862" max="862" width="9" style="29" customWidth="1"/>
    <col min="863" max="865" width="9.140625" style="29" customWidth="1"/>
    <col min="866" max="871" width="0" style="29" hidden="1" customWidth="1"/>
    <col min="872" max="1102" width="9.140625" style="29"/>
    <col min="1103" max="1103" width="7.85546875" style="29" customWidth="1"/>
    <col min="1104" max="1104" width="57.85546875" style="29" customWidth="1"/>
    <col min="1105" max="1105" width="10.140625" style="29" customWidth="1"/>
    <col min="1106" max="1106" width="12.28515625" style="29" customWidth="1"/>
    <col min="1107" max="1109" width="0" style="29" hidden="1" customWidth="1"/>
    <col min="1110" max="1110" width="9.7109375" style="29" customWidth="1"/>
    <col min="1111" max="1112" width="10.7109375" style="29" customWidth="1"/>
    <col min="1113" max="1113" width="11.85546875" style="29" customWidth="1"/>
    <col min="1114" max="1114" width="0" style="29" hidden="1" customWidth="1"/>
    <col min="1115" max="1115" width="9.140625" style="29" customWidth="1"/>
    <col min="1116" max="1116" width="8" style="29" customWidth="1"/>
    <col min="1117" max="1117" width="7.5703125" style="29" customWidth="1"/>
    <col min="1118" max="1118" width="9" style="29" customWidth="1"/>
    <col min="1119" max="1121" width="9.140625" style="29" customWidth="1"/>
    <col min="1122" max="1127" width="0" style="29" hidden="1" customWidth="1"/>
    <col min="1128" max="1358" width="9.140625" style="29"/>
    <col min="1359" max="1359" width="7.85546875" style="29" customWidth="1"/>
    <col min="1360" max="1360" width="57.85546875" style="29" customWidth="1"/>
    <col min="1361" max="1361" width="10.140625" style="29" customWidth="1"/>
    <col min="1362" max="1362" width="12.28515625" style="29" customWidth="1"/>
    <col min="1363" max="1365" width="0" style="29" hidden="1" customWidth="1"/>
    <col min="1366" max="1366" width="9.7109375" style="29" customWidth="1"/>
    <col min="1367" max="1368" width="10.7109375" style="29" customWidth="1"/>
    <col min="1369" max="1369" width="11.85546875" style="29" customWidth="1"/>
    <col min="1370" max="1370" width="0" style="29" hidden="1" customWidth="1"/>
    <col min="1371" max="1371" width="9.140625" style="29" customWidth="1"/>
    <col min="1372" max="1372" width="8" style="29" customWidth="1"/>
    <col min="1373" max="1373" width="7.5703125" style="29" customWidth="1"/>
    <col min="1374" max="1374" width="9" style="29" customWidth="1"/>
    <col min="1375" max="1377" width="9.140625" style="29" customWidth="1"/>
    <col min="1378" max="1383" width="0" style="29" hidden="1" customWidth="1"/>
    <col min="1384" max="1614" width="9.140625" style="29"/>
    <col min="1615" max="1615" width="7.85546875" style="29" customWidth="1"/>
    <col min="1616" max="1616" width="57.85546875" style="29" customWidth="1"/>
    <col min="1617" max="1617" width="10.140625" style="29" customWidth="1"/>
    <col min="1618" max="1618" width="12.28515625" style="29" customWidth="1"/>
    <col min="1619" max="1621" width="0" style="29" hidden="1" customWidth="1"/>
    <col min="1622" max="1622" width="9.7109375" style="29" customWidth="1"/>
    <col min="1623" max="1624" width="10.7109375" style="29" customWidth="1"/>
    <col min="1625" max="1625" width="11.85546875" style="29" customWidth="1"/>
    <col min="1626" max="1626" width="0" style="29" hidden="1" customWidth="1"/>
    <col min="1627" max="1627" width="9.140625" style="29" customWidth="1"/>
    <col min="1628" max="1628" width="8" style="29" customWidth="1"/>
    <col min="1629" max="1629" width="7.5703125" style="29" customWidth="1"/>
    <col min="1630" max="1630" width="9" style="29" customWidth="1"/>
    <col min="1631" max="1633" width="9.140625" style="29" customWidth="1"/>
    <col min="1634" max="1639" width="0" style="29" hidden="1" customWidth="1"/>
    <col min="1640" max="1870" width="9.140625" style="29"/>
    <col min="1871" max="1871" width="7.85546875" style="29" customWidth="1"/>
    <col min="1872" max="1872" width="57.85546875" style="29" customWidth="1"/>
    <col min="1873" max="1873" width="10.140625" style="29" customWidth="1"/>
    <col min="1874" max="1874" width="12.28515625" style="29" customWidth="1"/>
    <col min="1875" max="1877" width="0" style="29" hidden="1" customWidth="1"/>
    <col min="1878" max="1878" width="9.7109375" style="29" customWidth="1"/>
    <col min="1879" max="1880" width="10.7109375" style="29" customWidth="1"/>
    <col min="1881" max="1881" width="11.85546875" style="29" customWidth="1"/>
    <col min="1882" max="1882" width="0" style="29" hidden="1" customWidth="1"/>
    <col min="1883" max="1883" width="9.140625" style="29" customWidth="1"/>
    <col min="1884" max="1884" width="8" style="29" customWidth="1"/>
    <col min="1885" max="1885" width="7.5703125" style="29" customWidth="1"/>
    <col min="1886" max="1886" width="9" style="29" customWidth="1"/>
    <col min="1887" max="1889" width="9.140625" style="29" customWidth="1"/>
    <col min="1890" max="1895" width="0" style="29" hidden="1" customWidth="1"/>
    <col min="1896" max="2126" width="9.140625" style="29"/>
    <col min="2127" max="2127" width="7.85546875" style="29" customWidth="1"/>
    <col min="2128" max="2128" width="57.85546875" style="29" customWidth="1"/>
    <col min="2129" max="2129" width="10.140625" style="29" customWidth="1"/>
    <col min="2130" max="2130" width="12.28515625" style="29" customWidth="1"/>
    <col min="2131" max="2133" width="0" style="29" hidden="1" customWidth="1"/>
    <col min="2134" max="2134" width="9.7109375" style="29" customWidth="1"/>
    <col min="2135" max="2136" width="10.7109375" style="29" customWidth="1"/>
    <col min="2137" max="2137" width="11.85546875" style="29" customWidth="1"/>
    <col min="2138" max="2138" width="0" style="29" hidden="1" customWidth="1"/>
    <col min="2139" max="2139" width="9.140625" style="29" customWidth="1"/>
    <col min="2140" max="2140" width="8" style="29" customWidth="1"/>
    <col min="2141" max="2141" width="7.5703125" style="29" customWidth="1"/>
    <col min="2142" max="2142" width="9" style="29" customWidth="1"/>
    <col min="2143" max="2145" width="9.140625" style="29" customWidth="1"/>
    <col min="2146" max="2151" width="0" style="29" hidden="1" customWidth="1"/>
    <col min="2152" max="2382" width="9.140625" style="29"/>
    <col min="2383" max="2383" width="7.85546875" style="29" customWidth="1"/>
    <col min="2384" max="2384" width="57.85546875" style="29" customWidth="1"/>
    <col min="2385" max="2385" width="10.140625" style="29" customWidth="1"/>
    <col min="2386" max="2386" width="12.28515625" style="29" customWidth="1"/>
    <col min="2387" max="2389" width="0" style="29" hidden="1" customWidth="1"/>
    <col min="2390" max="2390" width="9.7109375" style="29" customWidth="1"/>
    <col min="2391" max="2392" width="10.7109375" style="29" customWidth="1"/>
    <col min="2393" max="2393" width="11.85546875" style="29" customWidth="1"/>
    <col min="2394" max="2394" width="0" style="29" hidden="1" customWidth="1"/>
    <col min="2395" max="2395" width="9.140625" style="29" customWidth="1"/>
    <col min="2396" max="2396" width="8" style="29" customWidth="1"/>
    <col min="2397" max="2397" width="7.5703125" style="29" customWidth="1"/>
    <col min="2398" max="2398" width="9" style="29" customWidth="1"/>
    <col min="2399" max="2401" width="9.140625" style="29" customWidth="1"/>
    <col min="2402" max="2407" width="0" style="29" hidden="1" customWidth="1"/>
    <col min="2408" max="2638" width="9.140625" style="29"/>
    <col min="2639" max="2639" width="7.85546875" style="29" customWidth="1"/>
    <col min="2640" max="2640" width="57.85546875" style="29" customWidth="1"/>
    <col min="2641" max="2641" width="10.140625" style="29" customWidth="1"/>
    <col min="2642" max="2642" width="12.28515625" style="29" customWidth="1"/>
    <col min="2643" max="2645" width="0" style="29" hidden="1" customWidth="1"/>
    <col min="2646" max="2646" width="9.7109375" style="29" customWidth="1"/>
    <col min="2647" max="2648" width="10.7109375" style="29" customWidth="1"/>
    <col min="2649" max="2649" width="11.85546875" style="29" customWidth="1"/>
    <col min="2650" max="2650" width="0" style="29" hidden="1" customWidth="1"/>
    <col min="2651" max="2651" width="9.140625" style="29" customWidth="1"/>
    <col min="2652" max="2652" width="8" style="29" customWidth="1"/>
    <col min="2653" max="2653" width="7.5703125" style="29" customWidth="1"/>
    <col min="2654" max="2654" width="9" style="29" customWidth="1"/>
    <col min="2655" max="2657" width="9.140625" style="29" customWidth="1"/>
    <col min="2658" max="2663" width="0" style="29" hidden="1" customWidth="1"/>
    <col min="2664" max="2894" width="9.140625" style="29"/>
    <col min="2895" max="2895" width="7.85546875" style="29" customWidth="1"/>
    <col min="2896" max="2896" width="57.85546875" style="29" customWidth="1"/>
    <col min="2897" max="2897" width="10.140625" style="29" customWidth="1"/>
    <col min="2898" max="2898" width="12.28515625" style="29" customWidth="1"/>
    <col min="2899" max="2901" width="0" style="29" hidden="1" customWidth="1"/>
    <col min="2902" max="2902" width="9.7109375" style="29" customWidth="1"/>
    <col min="2903" max="2904" width="10.7109375" style="29" customWidth="1"/>
    <col min="2905" max="2905" width="11.85546875" style="29" customWidth="1"/>
    <col min="2906" max="2906" width="0" style="29" hidden="1" customWidth="1"/>
    <col min="2907" max="2907" width="9.140625" style="29" customWidth="1"/>
    <col min="2908" max="2908" width="8" style="29" customWidth="1"/>
    <col min="2909" max="2909" width="7.5703125" style="29" customWidth="1"/>
    <col min="2910" max="2910" width="9" style="29" customWidth="1"/>
    <col min="2911" max="2913" width="9.140625" style="29" customWidth="1"/>
    <col min="2914" max="2919" width="0" style="29" hidden="1" customWidth="1"/>
    <col min="2920" max="3150" width="9.140625" style="29"/>
    <col min="3151" max="3151" width="7.85546875" style="29" customWidth="1"/>
    <col min="3152" max="3152" width="57.85546875" style="29" customWidth="1"/>
    <col min="3153" max="3153" width="10.140625" style="29" customWidth="1"/>
    <col min="3154" max="3154" width="12.28515625" style="29" customWidth="1"/>
    <col min="3155" max="3157" width="0" style="29" hidden="1" customWidth="1"/>
    <col min="3158" max="3158" width="9.7109375" style="29" customWidth="1"/>
    <col min="3159" max="3160" width="10.7109375" style="29" customWidth="1"/>
    <col min="3161" max="3161" width="11.85546875" style="29" customWidth="1"/>
    <col min="3162" max="3162" width="0" style="29" hidden="1" customWidth="1"/>
    <col min="3163" max="3163" width="9.140625" style="29" customWidth="1"/>
    <col min="3164" max="3164" width="8" style="29" customWidth="1"/>
    <col min="3165" max="3165" width="7.5703125" style="29" customWidth="1"/>
    <col min="3166" max="3166" width="9" style="29" customWidth="1"/>
    <col min="3167" max="3169" width="9.140625" style="29" customWidth="1"/>
    <col min="3170" max="3175" width="0" style="29" hidden="1" customWidth="1"/>
    <col min="3176" max="3406" width="9.140625" style="29"/>
    <col min="3407" max="3407" width="7.85546875" style="29" customWidth="1"/>
    <col min="3408" max="3408" width="57.85546875" style="29" customWidth="1"/>
    <col min="3409" max="3409" width="10.140625" style="29" customWidth="1"/>
    <col min="3410" max="3410" width="12.28515625" style="29" customWidth="1"/>
    <col min="3411" max="3413" width="0" style="29" hidden="1" customWidth="1"/>
    <col min="3414" max="3414" width="9.7109375" style="29" customWidth="1"/>
    <col min="3415" max="3416" width="10.7109375" style="29" customWidth="1"/>
    <col min="3417" max="3417" width="11.85546875" style="29" customWidth="1"/>
    <col min="3418" max="3418" width="0" style="29" hidden="1" customWidth="1"/>
    <col min="3419" max="3419" width="9.140625" style="29" customWidth="1"/>
    <col min="3420" max="3420" width="8" style="29" customWidth="1"/>
    <col min="3421" max="3421" width="7.5703125" style="29" customWidth="1"/>
    <col min="3422" max="3422" width="9" style="29" customWidth="1"/>
    <col min="3423" max="3425" width="9.140625" style="29" customWidth="1"/>
    <col min="3426" max="3431" width="0" style="29" hidden="1" customWidth="1"/>
    <col min="3432" max="3662" width="9.140625" style="29"/>
    <col min="3663" max="3663" width="7.85546875" style="29" customWidth="1"/>
    <col min="3664" max="3664" width="57.85546875" style="29" customWidth="1"/>
    <col min="3665" max="3665" width="10.140625" style="29" customWidth="1"/>
    <col min="3666" max="3666" width="12.28515625" style="29" customWidth="1"/>
    <col min="3667" max="3669" width="0" style="29" hidden="1" customWidth="1"/>
    <col min="3670" max="3670" width="9.7109375" style="29" customWidth="1"/>
    <col min="3671" max="3672" width="10.7109375" style="29" customWidth="1"/>
    <col min="3673" max="3673" width="11.85546875" style="29" customWidth="1"/>
    <col min="3674" max="3674" width="0" style="29" hidden="1" customWidth="1"/>
    <col min="3675" max="3675" width="9.140625" style="29" customWidth="1"/>
    <col min="3676" max="3676" width="8" style="29" customWidth="1"/>
    <col min="3677" max="3677" width="7.5703125" style="29" customWidth="1"/>
    <col min="3678" max="3678" width="9" style="29" customWidth="1"/>
    <col min="3679" max="3681" width="9.140625" style="29" customWidth="1"/>
    <col min="3682" max="3687" width="0" style="29" hidden="1" customWidth="1"/>
    <col min="3688" max="3918" width="9.140625" style="29"/>
    <col min="3919" max="3919" width="7.85546875" style="29" customWidth="1"/>
    <col min="3920" max="3920" width="57.85546875" style="29" customWidth="1"/>
    <col min="3921" max="3921" width="10.140625" style="29" customWidth="1"/>
    <col min="3922" max="3922" width="12.28515625" style="29" customWidth="1"/>
    <col min="3923" max="3925" width="0" style="29" hidden="1" customWidth="1"/>
    <col min="3926" max="3926" width="9.7109375" style="29" customWidth="1"/>
    <col min="3927" max="3928" width="10.7109375" style="29" customWidth="1"/>
    <col min="3929" max="3929" width="11.85546875" style="29" customWidth="1"/>
    <col min="3930" max="3930" width="0" style="29" hidden="1" customWidth="1"/>
    <col min="3931" max="3931" width="9.140625" style="29" customWidth="1"/>
    <col min="3932" max="3932" width="8" style="29" customWidth="1"/>
    <col min="3933" max="3933" width="7.5703125" style="29" customWidth="1"/>
    <col min="3934" max="3934" width="9" style="29" customWidth="1"/>
    <col min="3935" max="3937" width="9.140625" style="29" customWidth="1"/>
    <col min="3938" max="3943" width="0" style="29" hidden="1" customWidth="1"/>
    <col min="3944" max="4174" width="9.140625" style="29"/>
    <col min="4175" max="4175" width="7.85546875" style="29" customWidth="1"/>
    <col min="4176" max="4176" width="57.85546875" style="29" customWidth="1"/>
    <col min="4177" max="4177" width="10.140625" style="29" customWidth="1"/>
    <col min="4178" max="4178" width="12.28515625" style="29" customWidth="1"/>
    <col min="4179" max="4181" width="0" style="29" hidden="1" customWidth="1"/>
    <col min="4182" max="4182" width="9.7109375" style="29" customWidth="1"/>
    <col min="4183" max="4184" width="10.7109375" style="29" customWidth="1"/>
    <col min="4185" max="4185" width="11.85546875" style="29" customWidth="1"/>
    <col min="4186" max="4186" width="0" style="29" hidden="1" customWidth="1"/>
    <col min="4187" max="4187" width="9.140625" style="29" customWidth="1"/>
    <col min="4188" max="4188" width="8" style="29" customWidth="1"/>
    <col min="4189" max="4189" width="7.5703125" style="29" customWidth="1"/>
    <col min="4190" max="4190" width="9" style="29" customWidth="1"/>
    <col min="4191" max="4193" width="9.140625" style="29" customWidth="1"/>
    <col min="4194" max="4199" width="0" style="29" hidden="1" customWidth="1"/>
    <col min="4200" max="4430" width="9.140625" style="29"/>
    <col min="4431" max="4431" width="7.85546875" style="29" customWidth="1"/>
    <col min="4432" max="4432" width="57.85546875" style="29" customWidth="1"/>
    <col min="4433" max="4433" width="10.140625" style="29" customWidth="1"/>
    <col min="4434" max="4434" width="12.28515625" style="29" customWidth="1"/>
    <col min="4435" max="4437" width="0" style="29" hidden="1" customWidth="1"/>
    <col min="4438" max="4438" width="9.7109375" style="29" customWidth="1"/>
    <col min="4439" max="4440" width="10.7109375" style="29" customWidth="1"/>
    <col min="4441" max="4441" width="11.85546875" style="29" customWidth="1"/>
    <col min="4442" max="4442" width="0" style="29" hidden="1" customWidth="1"/>
    <col min="4443" max="4443" width="9.140625" style="29" customWidth="1"/>
    <col min="4444" max="4444" width="8" style="29" customWidth="1"/>
    <col min="4445" max="4445" width="7.5703125" style="29" customWidth="1"/>
    <col min="4446" max="4446" width="9" style="29" customWidth="1"/>
    <col min="4447" max="4449" width="9.140625" style="29" customWidth="1"/>
    <col min="4450" max="4455" width="0" style="29" hidden="1" customWidth="1"/>
    <col min="4456" max="4686" width="9.140625" style="29"/>
    <col min="4687" max="4687" width="7.85546875" style="29" customWidth="1"/>
    <col min="4688" max="4688" width="57.85546875" style="29" customWidth="1"/>
    <col min="4689" max="4689" width="10.140625" style="29" customWidth="1"/>
    <col min="4690" max="4690" width="12.28515625" style="29" customWidth="1"/>
    <col min="4691" max="4693" width="0" style="29" hidden="1" customWidth="1"/>
    <col min="4694" max="4694" width="9.7109375" style="29" customWidth="1"/>
    <col min="4695" max="4696" width="10.7109375" style="29" customWidth="1"/>
    <col min="4697" max="4697" width="11.85546875" style="29" customWidth="1"/>
    <col min="4698" max="4698" width="0" style="29" hidden="1" customWidth="1"/>
    <col min="4699" max="4699" width="9.140625" style="29" customWidth="1"/>
    <col min="4700" max="4700" width="8" style="29" customWidth="1"/>
    <col min="4701" max="4701" width="7.5703125" style="29" customWidth="1"/>
    <col min="4702" max="4702" width="9" style="29" customWidth="1"/>
    <col min="4703" max="4705" width="9.140625" style="29" customWidth="1"/>
    <col min="4706" max="4711" width="0" style="29" hidden="1" customWidth="1"/>
    <col min="4712" max="4942" width="9.140625" style="29"/>
    <col min="4943" max="4943" width="7.85546875" style="29" customWidth="1"/>
    <col min="4944" max="4944" width="57.85546875" style="29" customWidth="1"/>
    <col min="4945" max="4945" width="10.140625" style="29" customWidth="1"/>
    <col min="4946" max="4946" width="12.28515625" style="29" customWidth="1"/>
    <col min="4947" max="4949" width="0" style="29" hidden="1" customWidth="1"/>
    <col min="4950" max="4950" width="9.7109375" style="29" customWidth="1"/>
    <col min="4951" max="4952" width="10.7109375" style="29" customWidth="1"/>
    <col min="4953" max="4953" width="11.85546875" style="29" customWidth="1"/>
    <col min="4954" max="4954" width="0" style="29" hidden="1" customWidth="1"/>
    <col min="4955" max="4955" width="9.140625" style="29" customWidth="1"/>
    <col min="4956" max="4956" width="8" style="29" customWidth="1"/>
    <col min="4957" max="4957" width="7.5703125" style="29" customWidth="1"/>
    <col min="4958" max="4958" width="9" style="29" customWidth="1"/>
    <col min="4959" max="4961" width="9.140625" style="29" customWidth="1"/>
    <col min="4962" max="4967" width="0" style="29" hidden="1" customWidth="1"/>
    <col min="4968" max="5198" width="9.140625" style="29"/>
    <col min="5199" max="5199" width="7.85546875" style="29" customWidth="1"/>
    <col min="5200" max="5200" width="57.85546875" style="29" customWidth="1"/>
    <col min="5201" max="5201" width="10.140625" style="29" customWidth="1"/>
    <col min="5202" max="5202" width="12.28515625" style="29" customWidth="1"/>
    <col min="5203" max="5205" width="0" style="29" hidden="1" customWidth="1"/>
    <col min="5206" max="5206" width="9.7109375" style="29" customWidth="1"/>
    <col min="5207" max="5208" width="10.7109375" style="29" customWidth="1"/>
    <col min="5209" max="5209" width="11.85546875" style="29" customWidth="1"/>
    <col min="5210" max="5210" width="0" style="29" hidden="1" customWidth="1"/>
    <col min="5211" max="5211" width="9.140625" style="29" customWidth="1"/>
    <col min="5212" max="5212" width="8" style="29" customWidth="1"/>
    <col min="5213" max="5213" width="7.5703125" style="29" customWidth="1"/>
    <col min="5214" max="5214" width="9" style="29" customWidth="1"/>
    <col min="5215" max="5217" width="9.140625" style="29" customWidth="1"/>
    <col min="5218" max="5223" width="0" style="29" hidden="1" customWidth="1"/>
    <col min="5224" max="5454" width="9.140625" style="29"/>
    <col min="5455" max="5455" width="7.85546875" style="29" customWidth="1"/>
    <col min="5456" max="5456" width="57.85546875" style="29" customWidth="1"/>
    <col min="5457" max="5457" width="10.140625" style="29" customWidth="1"/>
    <col min="5458" max="5458" width="12.28515625" style="29" customWidth="1"/>
    <col min="5459" max="5461" width="0" style="29" hidden="1" customWidth="1"/>
    <col min="5462" max="5462" width="9.7109375" style="29" customWidth="1"/>
    <col min="5463" max="5464" width="10.7109375" style="29" customWidth="1"/>
    <col min="5465" max="5465" width="11.85546875" style="29" customWidth="1"/>
    <col min="5466" max="5466" width="0" style="29" hidden="1" customWidth="1"/>
    <col min="5467" max="5467" width="9.140625" style="29" customWidth="1"/>
    <col min="5468" max="5468" width="8" style="29" customWidth="1"/>
    <col min="5469" max="5469" width="7.5703125" style="29" customWidth="1"/>
    <col min="5470" max="5470" width="9" style="29" customWidth="1"/>
    <col min="5471" max="5473" width="9.140625" style="29" customWidth="1"/>
    <col min="5474" max="5479" width="0" style="29" hidden="1" customWidth="1"/>
    <col min="5480" max="5710" width="9.140625" style="29"/>
    <col min="5711" max="5711" width="7.85546875" style="29" customWidth="1"/>
    <col min="5712" max="5712" width="57.85546875" style="29" customWidth="1"/>
    <col min="5713" max="5713" width="10.140625" style="29" customWidth="1"/>
    <col min="5714" max="5714" width="12.28515625" style="29" customWidth="1"/>
    <col min="5715" max="5717" width="0" style="29" hidden="1" customWidth="1"/>
    <col min="5718" max="5718" width="9.7109375" style="29" customWidth="1"/>
    <col min="5719" max="5720" width="10.7109375" style="29" customWidth="1"/>
    <col min="5721" max="5721" width="11.85546875" style="29" customWidth="1"/>
    <col min="5722" max="5722" width="0" style="29" hidden="1" customWidth="1"/>
    <col min="5723" max="5723" width="9.140625" style="29" customWidth="1"/>
    <col min="5724" max="5724" width="8" style="29" customWidth="1"/>
    <col min="5725" max="5725" width="7.5703125" style="29" customWidth="1"/>
    <col min="5726" max="5726" width="9" style="29" customWidth="1"/>
    <col min="5727" max="5729" width="9.140625" style="29" customWidth="1"/>
    <col min="5730" max="5735" width="0" style="29" hidden="1" customWidth="1"/>
    <col min="5736" max="5966" width="9.140625" style="29"/>
    <col min="5967" max="5967" width="7.85546875" style="29" customWidth="1"/>
    <col min="5968" max="5968" width="57.85546875" style="29" customWidth="1"/>
    <col min="5969" max="5969" width="10.140625" style="29" customWidth="1"/>
    <col min="5970" max="5970" width="12.28515625" style="29" customWidth="1"/>
    <col min="5971" max="5973" width="0" style="29" hidden="1" customWidth="1"/>
    <col min="5974" max="5974" width="9.7109375" style="29" customWidth="1"/>
    <col min="5975" max="5976" width="10.7109375" style="29" customWidth="1"/>
    <col min="5977" max="5977" width="11.85546875" style="29" customWidth="1"/>
    <col min="5978" max="5978" width="0" style="29" hidden="1" customWidth="1"/>
    <col min="5979" max="5979" width="9.140625" style="29" customWidth="1"/>
    <col min="5980" max="5980" width="8" style="29" customWidth="1"/>
    <col min="5981" max="5981" width="7.5703125" style="29" customWidth="1"/>
    <col min="5982" max="5982" width="9" style="29" customWidth="1"/>
    <col min="5983" max="5985" width="9.140625" style="29" customWidth="1"/>
    <col min="5986" max="5991" width="0" style="29" hidden="1" customWidth="1"/>
    <col min="5992" max="6222" width="9.140625" style="29"/>
    <col min="6223" max="6223" width="7.85546875" style="29" customWidth="1"/>
    <col min="6224" max="6224" width="57.85546875" style="29" customWidth="1"/>
    <col min="6225" max="6225" width="10.140625" style="29" customWidth="1"/>
    <col min="6226" max="6226" width="12.28515625" style="29" customWidth="1"/>
    <col min="6227" max="6229" width="0" style="29" hidden="1" customWidth="1"/>
    <col min="6230" max="6230" width="9.7109375" style="29" customWidth="1"/>
    <col min="6231" max="6232" width="10.7109375" style="29" customWidth="1"/>
    <col min="6233" max="6233" width="11.85546875" style="29" customWidth="1"/>
    <col min="6234" max="6234" width="0" style="29" hidden="1" customWidth="1"/>
    <col min="6235" max="6235" width="9.140625" style="29" customWidth="1"/>
    <col min="6236" max="6236" width="8" style="29" customWidth="1"/>
    <col min="6237" max="6237" width="7.5703125" style="29" customWidth="1"/>
    <col min="6238" max="6238" width="9" style="29" customWidth="1"/>
    <col min="6239" max="6241" width="9.140625" style="29" customWidth="1"/>
    <col min="6242" max="6247" width="0" style="29" hidden="1" customWidth="1"/>
    <col min="6248" max="6478" width="9.140625" style="29"/>
    <col min="6479" max="6479" width="7.85546875" style="29" customWidth="1"/>
    <col min="6480" max="6480" width="57.85546875" style="29" customWidth="1"/>
    <col min="6481" max="6481" width="10.140625" style="29" customWidth="1"/>
    <col min="6482" max="6482" width="12.28515625" style="29" customWidth="1"/>
    <col min="6483" max="6485" width="0" style="29" hidden="1" customWidth="1"/>
    <col min="6486" max="6486" width="9.7109375" style="29" customWidth="1"/>
    <col min="6487" max="6488" width="10.7109375" style="29" customWidth="1"/>
    <col min="6489" max="6489" width="11.85546875" style="29" customWidth="1"/>
    <col min="6490" max="6490" width="0" style="29" hidden="1" customWidth="1"/>
    <col min="6491" max="6491" width="9.140625" style="29" customWidth="1"/>
    <col min="6492" max="6492" width="8" style="29" customWidth="1"/>
    <col min="6493" max="6493" width="7.5703125" style="29" customWidth="1"/>
    <col min="6494" max="6494" width="9" style="29" customWidth="1"/>
    <col min="6495" max="6497" width="9.140625" style="29" customWidth="1"/>
    <col min="6498" max="6503" width="0" style="29" hidden="1" customWidth="1"/>
    <col min="6504" max="6734" width="9.140625" style="29"/>
    <col min="6735" max="6735" width="7.85546875" style="29" customWidth="1"/>
    <col min="6736" max="6736" width="57.85546875" style="29" customWidth="1"/>
    <col min="6737" max="6737" width="10.140625" style="29" customWidth="1"/>
    <col min="6738" max="6738" width="12.28515625" style="29" customWidth="1"/>
    <col min="6739" max="6741" width="0" style="29" hidden="1" customWidth="1"/>
    <col min="6742" max="6742" width="9.7109375" style="29" customWidth="1"/>
    <col min="6743" max="6744" width="10.7109375" style="29" customWidth="1"/>
    <col min="6745" max="6745" width="11.85546875" style="29" customWidth="1"/>
    <col min="6746" max="6746" width="0" style="29" hidden="1" customWidth="1"/>
    <col min="6747" max="6747" width="9.140625" style="29" customWidth="1"/>
    <col min="6748" max="6748" width="8" style="29" customWidth="1"/>
    <col min="6749" max="6749" width="7.5703125" style="29" customWidth="1"/>
    <col min="6750" max="6750" width="9" style="29" customWidth="1"/>
    <col min="6751" max="6753" width="9.140625" style="29" customWidth="1"/>
    <col min="6754" max="6759" width="0" style="29" hidden="1" customWidth="1"/>
    <col min="6760" max="6990" width="9.140625" style="29"/>
    <col min="6991" max="6991" width="7.85546875" style="29" customWidth="1"/>
    <col min="6992" max="6992" width="57.85546875" style="29" customWidth="1"/>
    <col min="6993" max="6993" width="10.140625" style="29" customWidth="1"/>
    <col min="6994" max="6994" width="12.28515625" style="29" customWidth="1"/>
    <col min="6995" max="6997" width="0" style="29" hidden="1" customWidth="1"/>
    <col min="6998" max="6998" width="9.7109375" style="29" customWidth="1"/>
    <col min="6999" max="7000" width="10.7109375" style="29" customWidth="1"/>
    <col min="7001" max="7001" width="11.85546875" style="29" customWidth="1"/>
    <col min="7002" max="7002" width="0" style="29" hidden="1" customWidth="1"/>
    <col min="7003" max="7003" width="9.140625" style="29" customWidth="1"/>
    <col min="7004" max="7004" width="8" style="29" customWidth="1"/>
    <col min="7005" max="7005" width="7.5703125" style="29" customWidth="1"/>
    <col min="7006" max="7006" width="9" style="29" customWidth="1"/>
    <col min="7007" max="7009" width="9.140625" style="29" customWidth="1"/>
    <col min="7010" max="7015" width="0" style="29" hidden="1" customWidth="1"/>
    <col min="7016" max="7246" width="9.140625" style="29"/>
    <col min="7247" max="7247" width="7.85546875" style="29" customWidth="1"/>
    <col min="7248" max="7248" width="57.85546875" style="29" customWidth="1"/>
    <col min="7249" max="7249" width="10.140625" style="29" customWidth="1"/>
    <col min="7250" max="7250" width="12.28515625" style="29" customWidth="1"/>
    <col min="7251" max="7253" width="0" style="29" hidden="1" customWidth="1"/>
    <col min="7254" max="7254" width="9.7109375" style="29" customWidth="1"/>
    <col min="7255" max="7256" width="10.7109375" style="29" customWidth="1"/>
    <col min="7257" max="7257" width="11.85546875" style="29" customWidth="1"/>
    <col min="7258" max="7258" width="0" style="29" hidden="1" customWidth="1"/>
    <col min="7259" max="7259" width="9.140625" style="29" customWidth="1"/>
    <col min="7260" max="7260" width="8" style="29" customWidth="1"/>
    <col min="7261" max="7261" width="7.5703125" style="29" customWidth="1"/>
    <col min="7262" max="7262" width="9" style="29" customWidth="1"/>
    <col min="7263" max="7265" width="9.140625" style="29" customWidth="1"/>
    <col min="7266" max="7271" width="0" style="29" hidden="1" customWidth="1"/>
    <col min="7272" max="7502" width="9.140625" style="29"/>
    <col min="7503" max="7503" width="7.85546875" style="29" customWidth="1"/>
    <col min="7504" max="7504" width="57.85546875" style="29" customWidth="1"/>
    <col min="7505" max="7505" width="10.140625" style="29" customWidth="1"/>
    <col min="7506" max="7506" width="12.28515625" style="29" customWidth="1"/>
    <col min="7507" max="7509" width="0" style="29" hidden="1" customWidth="1"/>
    <col min="7510" max="7510" width="9.7109375" style="29" customWidth="1"/>
    <col min="7511" max="7512" width="10.7109375" style="29" customWidth="1"/>
    <col min="7513" max="7513" width="11.85546875" style="29" customWidth="1"/>
    <col min="7514" max="7514" width="0" style="29" hidden="1" customWidth="1"/>
    <col min="7515" max="7515" width="9.140625" style="29" customWidth="1"/>
    <col min="7516" max="7516" width="8" style="29" customWidth="1"/>
    <col min="7517" max="7517" width="7.5703125" style="29" customWidth="1"/>
    <col min="7518" max="7518" width="9" style="29" customWidth="1"/>
    <col min="7519" max="7521" width="9.140625" style="29" customWidth="1"/>
    <col min="7522" max="7527" width="0" style="29" hidden="1" customWidth="1"/>
    <col min="7528" max="7758" width="9.140625" style="29"/>
    <col min="7759" max="7759" width="7.85546875" style="29" customWidth="1"/>
    <col min="7760" max="7760" width="57.85546875" style="29" customWidth="1"/>
    <col min="7761" max="7761" width="10.140625" style="29" customWidth="1"/>
    <col min="7762" max="7762" width="12.28515625" style="29" customWidth="1"/>
    <col min="7763" max="7765" width="0" style="29" hidden="1" customWidth="1"/>
    <col min="7766" max="7766" width="9.7109375" style="29" customWidth="1"/>
    <col min="7767" max="7768" width="10.7109375" style="29" customWidth="1"/>
    <col min="7769" max="7769" width="11.85546875" style="29" customWidth="1"/>
    <col min="7770" max="7770" width="0" style="29" hidden="1" customWidth="1"/>
    <col min="7771" max="7771" width="9.140625" style="29" customWidth="1"/>
    <col min="7772" max="7772" width="8" style="29" customWidth="1"/>
    <col min="7773" max="7773" width="7.5703125" style="29" customWidth="1"/>
    <col min="7774" max="7774" width="9" style="29" customWidth="1"/>
    <col min="7775" max="7777" width="9.140625" style="29" customWidth="1"/>
    <col min="7778" max="7783" width="0" style="29" hidden="1" customWidth="1"/>
    <col min="7784" max="8014" width="9.140625" style="29"/>
    <col min="8015" max="8015" width="7.85546875" style="29" customWidth="1"/>
    <col min="8016" max="8016" width="57.85546875" style="29" customWidth="1"/>
    <col min="8017" max="8017" width="10.140625" style="29" customWidth="1"/>
    <col min="8018" max="8018" width="12.28515625" style="29" customWidth="1"/>
    <col min="8019" max="8021" width="0" style="29" hidden="1" customWidth="1"/>
    <col min="8022" max="8022" width="9.7109375" style="29" customWidth="1"/>
    <col min="8023" max="8024" width="10.7109375" style="29" customWidth="1"/>
    <col min="8025" max="8025" width="11.85546875" style="29" customWidth="1"/>
    <col min="8026" max="8026" width="0" style="29" hidden="1" customWidth="1"/>
    <col min="8027" max="8027" width="9.140625" style="29" customWidth="1"/>
    <col min="8028" max="8028" width="8" style="29" customWidth="1"/>
    <col min="8029" max="8029" width="7.5703125" style="29" customWidth="1"/>
    <col min="8030" max="8030" width="9" style="29" customWidth="1"/>
    <col min="8031" max="8033" width="9.140625" style="29" customWidth="1"/>
    <col min="8034" max="8039" width="0" style="29" hidden="1" customWidth="1"/>
    <col min="8040" max="8270" width="9.140625" style="29"/>
    <col min="8271" max="8271" width="7.85546875" style="29" customWidth="1"/>
    <col min="8272" max="8272" width="57.85546875" style="29" customWidth="1"/>
    <col min="8273" max="8273" width="10.140625" style="29" customWidth="1"/>
    <col min="8274" max="8274" width="12.28515625" style="29" customWidth="1"/>
    <col min="8275" max="8277" width="0" style="29" hidden="1" customWidth="1"/>
    <col min="8278" max="8278" width="9.7109375" style="29" customWidth="1"/>
    <col min="8279" max="8280" width="10.7109375" style="29" customWidth="1"/>
    <col min="8281" max="8281" width="11.85546875" style="29" customWidth="1"/>
    <col min="8282" max="8282" width="0" style="29" hidden="1" customWidth="1"/>
    <col min="8283" max="8283" width="9.140625" style="29" customWidth="1"/>
    <col min="8284" max="8284" width="8" style="29" customWidth="1"/>
    <col min="8285" max="8285" width="7.5703125" style="29" customWidth="1"/>
    <col min="8286" max="8286" width="9" style="29" customWidth="1"/>
    <col min="8287" max="8289" width="9.140625" style="29" customWidth="1"/>
    <col min="8290" max="8295" width="0" style="29" hidden="1" customWidth="1"/>
    <col min="8296" max="8526" width="9.140625" style="29"/>
    <col min="8527" max="8527" width="7.85546875" style="29" customWidth="1"/>
    <col min="8528" max="8528" width="57.85546875" style="29" customWidth="1"/>
    <col min="8529" max="8529" width="10.140625" style="29" customWidth="1"/>
    <col min="8530" max="8530" width="12.28515625" style="29" customWidth="1"/>
    <col min="8531" max="8533" width="0" style="29" hidden="1" customWidth="1"/>
    <col min="8534" max="8534" width="9.7109375" style="29" customWidth="1"/>
    <col min="8535" max="8536" width="10.7109375" style="29" customWidth="1"/>
    <col min="8537" max="8537" width="11.85546875" style="29" customWidth="1"/>
    <col min="8538" max="8538" width="0" style="29" hidden="1" customWidth="1"/>
    <col min="8539" max="8539" width="9.140625" style="29" customWidth="1"/>
    <col min="8540" max="8540" width="8" style="29" customWidth="1"/>
    <col min="8541" max="8541" width="7.5703125" style="29" customWidth="1"/>
    <col min="8542" max="8542" width="9" style="29" customWidth="1"/>
    <col min="8543" max="8545" width="9.140625" style="29" customWidth="1"/>
    <col min="8546" max="8551" width="0" style="29" hidden="1" customWidth="1"/>
    <col min="8552" max="8782" width="9.140625" style="29"/>
    <col min="8783" max="8783" width="7.85546875" style="29" customWidth="1"/>
    <col min="8784" max="8784" width="57.85546875" style="29" customWidth="1"/>
    <col min="8785" max="8785" width="10.140625" style="29" customWidth="1"/>
    <col min="8786" max="8786" width="12.28515625" style="29" customWidth="1"/>
    <col min="8787" max="8789" width="0" style="29" hidden="1" customWidth="1"/>
    <col min="8790" max="8790" width="9.7109375" style="29" customWidth="1"/>
    <col min="8791" max="8792" width="10.7109375" style="29" customWidth="1"/>
    <col min="8793" max="8793" width="11.85546875" style="29" customWidth="1"/>
    <col min="8794" max="8794" width="0" style="29" hidden="1" customWidth="1"/>
    <col min="8795" max="8795" width="9.140625" style="29" customWidth="1"/>
    <col min="8796" max="8796" width="8" style="29" customWidth="1"/>
    <col min="8797" max="8797" width="7.5703125" style="29" customWidth="1"/>
    <col min="8798" max="8798" width="9" style="29" customWidth="1"/>
    <col min="8799" max="8801" width="9.140625" style="29" customWidth="1"/>
    <col min="8802" max="8807" width="0" style="29" hidden="1" customWidth="1"/>
    <col min="8808" max="9038" width="9.140625" style="29"/>
    <col min="9039" max="9039" width="7.85546875" style="29" customWidth="1"/>
    <col min="9040" max="9040" width="57.85546875" style="29" customWidth="1"/>
    <col min="9041" max="9041" width="10.140625" style="29" customWidth="1"/>
    <col min="9042" max="9042" width="12.28515625" style="29" customWidth="1"/>
    <col min="9043" max="9045" width="0" style="29" hidden="1" customWidth="1"/>
    <col min="9046" max="9046" width="9.7109375" style="29" customWidth="1"/>
    <col min="9047" max="9048" width="10.7109375" style="29" customWidth="1"/>
    <col min="9049" max="9049" width="11.85546875" style="29" customWidth="1"/>
    <col min="9050" max="9050" width="0" style="29" hidden="1" customWidth="1"/>
    <col min="9051" max="9051" width="9.140625" style="29" customWidth="1"/>
    <col min="9052" max="9052" width="8" style="29" customWidth="1"/>
    <col min="9053" max="9053" width="7.5703125" style="29" customWidth="1"/>
    <col min="9054" max="9054" width="9" style="29" customWidth="1"/>
    <col min="9055" max="9057" width="9.140625" style="29" customWidth="1"/>
    <col min="9058" max="9063" width="0" style="29" hidden="1" customWidth="1"/>
    <col min="9064" max="9294" width="9.140625" style="29"/>
    <col min="9295" max="9295" width="7.85546875" style="29" customWidth="1"/>
    <col min="9296" max="9296" width="57.85546875" style="29" customWidth="1"/>
    <col min="9297" max="9297" width="10.140625" style="29" customWidth="1"/>
    <col min="9298" max="9298" width="12.28515625" style="29" customWidth="1"/>
    <col min="9299" max="9301" width="0" style="29" hidden="1" customWidth="1"/>
    <col min="9302" max="9302" width="9.7109375" style="29" customWidth="1"/>
    <col min="9303" max="9304" width="10.7109375" style="29" customWidth="1"/>
    <col min="9305" max="9305" width="11.85546875" style="29" customWidth="1"/>
    <col min="9306" max="9306" width="0" style="29" hidden="1" customWidth="1"/>
    <col min="9307" max="9307" width="9.140625" style="29" customWidth="1"/>
    <col min="9308" max="9308" width="8" style="29" customWidth="1"/>
    <col min="9309" max="9309" width="7.5703125" style="29" customWidth="1"/>
    <col min="9310" max="9310" width="9" style="29" customWidth="1"/>
    <col min="9311" max="9313" width="9.140625" style="29" customWidth="1"/>
    <col min="9314" max="9319" width="0" style="29" hidden="1" customWidth="1"/>
    <col min="9320" max="9550" width="9.140625" style="29"/>
    <col min="9551" max="9551" width="7.85546875" style="29" customWidth="1"/>
    <col min="9552" max="9552" width="57.85546875" style="29" customWidth="1"/>
    <col min="9553" max="9553" width="10.140625" style="29" customWidth="1"/>
    <col min="9554" max="9554" width="12.28515625" style="29" customWidth="1"/>
    <col min="9555" max="9557" width="0" style="29" hidden="1" customWidth="1"/>
    <col min="9558" max="9558" width="9.7109375" style="29" customWidth="1"/>
    <col min="9559" max="9560" width="10.7109375" style="29" customWidth="1"/>
    <col min="9561" max="9561" width="11.85546875" style="29" customWidth="1"/>
    <col min="9562" max="9562" width="0" style="29" hidden="1" customWidth="1"/>
    <col min="9563" max="9563" width="9.140625" style="29" customWidth="1"/>
    <col min="9564" max="9564" width="8" style="29" customWidth="1"/>
    <col min="9565" max="9565" width="7.5703125" style="29" customWidth="1"/>
    <col min="9566" max="9566" width="9" style="29" customWidth="1"/>
    <col min="9567" max="9569" width="9.140625" style="29" customWidth="1"/>
    <col min="9570" max="9575" width="0" style="29" hidden="1" customWidth="1"/>
    <col min="9576" max="9806" width="9.140625" style="29"/>
    <col min="9807" max="9807" width="7.85546875" style="29" customWidth="1"/>
    <col min="9808" max="9808" width="57.85546875" style="29" customWidth="1"/>
    <col min="9809" max="9809" width="10.140625" style="29" customWidth="1"/>
    <col min="9810" max="9810" width="12.28515625" style="29" customWidth="1"/>
    <col min="9811" max="9813" width="0" style="29" hidden="1" customWidth="1"/>
    <col min="9814" max="9814" width="9.7109375" style="29" customWidth="1"/>
    <col min="9815" max="9816" width="10.7109375" style="29" customWidth="1"/>
    <col min="9817" max="9817" width="11.85546875" style="29" customWidth="1"/>
    <col min="9818" max="9818" width="0" style="29" hidden="1" customWidth="1"/>
    <col min="9819" max="9819" width="9.140625" style="29" customWidth="1"/>
    <col min="9820" max="9820" width="8" style="29" customWidth="1"/>
    <col min="9821" max="9821" width="7.5703125" style="29" customWidth="1"/>
    <col min="9822" max="9822" width="9" style="29" customWidth="1"/>
    <col min="9823" max="9825" width="9.140625" style="29" customWidth="1"/>
    <col min="9826" max="9831" width="0" style="29" hidden="1" customWidth="1"/>
    <col min="9832" max="10062" width="9.140625" style="29"/>
    <col min="10063" max="10063" width="7.85546875" style="29" customWidth="1"/>
    <col min="10064" max="10064" width="57.85546875" style="29" customWidth="1"/>
    <col min="10065" max="10065" width="10.140625" style="29" customWidth="1"/>
    <col min="10066" max="10066" width="12.28515625" style="29" customWidth="1"/>
    <col min="10067" max="10069" width="0" style="29" hidden="1" customWidth="1"/>
    <col min="10070" max="10070" width="9.7109375" style="29" customWidth="1"/>
    <col min="10071" max="10072" width="10.7109375" style="29" customWidth="1"/>
    <col min="10073" max="10073" width="11.85546875" style="29" customWidth="1"/>
    <col min="10074" max="10074" width="0" style="29" hidden="1" customWidth="1"/>
    <col min="10075" max="10075" width="9.140625" style="29" customWidth="1"/>
    <col min="10076" max="10076" width="8" style="29" customWidth="1"/>
    <col min="10077" max="10077" width="7.5703125" style="29" customWidth="1"/>
    <col min="10078" max="10078" width="9" style="29" customWidth="1"/>
    <col min="10079" max="10081" width="9.140625" style="29" customWidth="1"/>
    <col min="10082" max="10087" width="0" style="29" hidden="1" customWidth="1"/>
    <col min="10088" max="10318" width="9.140625" style="29"/>
    <col min="10319" max="10319" width="7.85546875" style="29" customWidth="1"/>
    <col min="10320" max="10320" width="57.85546875" style="29" customWidth="1"/>
    <col min="10321" max="10321" width="10.140625" style="29" customWidth="1"/>
    <col min="10322" max="10322" width="12.28515625" style="29" customWidth="1"/>
    <col min="10323" max="10325" width="0" style="29" hidden="1" customWidth="1"/>
    <col min="10326" max="10326" width="9.7109375" style="29" customWidth="1"/>
    <col min="10327" max="10328" width="10.7109375" style="29" customWidth="1"/>
    <col min="10329" max="10329" width="11.85546875" style="29" customWidth="1"/>
    <col min="10330" max="10330" width="0" style="29" hidden="1" customWidth="1"/>
    <col min="10331" max="10331" width="9.140625" style="29" customWidth="1"/>
    <col min="10332" max="10332" width="8" style="29" customWidth="1"/>
    <col min="10333" max="10333" width="7.5703125" style="29" customWidth="1"/>
    <col min="10334" max="10334" width="9" style="29" customWidth="1"/>
    <col min="10335" max="10337" width="9.140625" style="29" customWidth="1"/>
    <col min="10338" max="10343" width="0" style="29" hidden="1" customWidth="1"/>
    <col min="10344" max="10574" width="9.140625" style="29"/>
    <col min="10575" max="10575" width="7.85546875" style="29" customWidth="1"/>
    <col min="10576" max="10576" width="57.85546875" style="29" customWidth="1"/>
    <col min="10577" max="10577" width="10.140625" style="29" customWidth="1"/>
    <col min="10578" max="10578" width="12.28515625" style="29" customWidth="1"/>
    <col min="10579" max="10581" width="0" style="29" hidden="1" customWidth="1"/>
    <col min="10582" max="10582" width="9.7109375" style="29" customWidth="1"/>
    <col min="10583" max="10584" width="10.7109375" style="29" customWidth="1"/>
    <col min="10585" max="10585" width="11.85546875" style="29" customWidth="1"/>
    <col min="10586" max="10586" width="0" style="29" hidden="1" customWidth="1"/>
    <col min="10587" max="10587" width="9.140625" style="29" customWidth="1"/>
    <col min="10588" max="10588" width="8" style="29" customWidth="1"/>
    <col min="10589" max="10589" width="7.5703125" style="29" customWidth="1"/>
    <col min="10590" max="10590" width="9" style="29" customWidth="1"/>
    <col min="10591" max="10593" width="9.140625" style="29" customWidth="1"/>
    <col min="10594" max="10599" width="0" style="29" hidden="1" customWidth="1"/>
    <col min="10600" max="10830" width="9.140625" style="29"/>
    <col min="10831" max="10831" width="7.85546875" style="29" customWidth="1"/>
    <col min="10832" max="10832" width="57.85546875" style="29" customWidth="1"/>
    <col min="10833" max="10833" width="10.140625" style="29" customWidth="1"/>
    <col min="10834" max="10834" width="12.28515625" style="29" customWidth="1"/>
    <col min="10835" max="10837" width="0" style="29" hidden="1" customWidth="1"/>
    <col min="10838" max="10838" width="9.7109375" style="29" customWidth="1"/>
    <col min="10839" max="10840" width="10.7109375" style="29" customWidth="1"/>
    <col min="10841" max="10841" width="11.85546875" style="29" customWidth="1"/>
    <col min="10842" max="10842" width="0" style="29" hidden="1" customWidth="1"/>
    <col min="10843" max="10843" width="9.140625" style="29" customWidth="1"/>
    <col min="10844" max="10844" width="8" style="29" customWidth="1"/>
    <col min="10845" max="10845" width="7.5703125" style="29" customWidth="1"/>
    <col min="10846" max="10846" width="9" style="29" customWidth="1"/>
    <col min="10847" max="10849" width="9.140625" style="29" customWidth="1"/>
    <col min="10850" max="10855" width="0" style="29" hidden="1" customWidth="1"/>
    <col min="10856" max="11086" width="9.140625" style="29"/>
    <col min="11087" max="11087" width="7.85546875" style="29" customWidth="1"/>
    <col min="11088" max="11088" width="57.85546875" style="29" customWidth="1"/>
    <col min="11089" max="11089" width="10.140625" style="29" customWidth="1"/>
    <col min="11090" max="11090" width="12.28515625" style="29" customWidth="1"/>
    <col min="11091" max="11093" width="0" style="29" hidden="1" customWidth="1"/>
    <col min="11094" max="11094" width="9.7109375" style="29" customWidth="1"/>
    <col min="11095" max="11096" width="10.7109375" style="29" customWidth="1"/>
    <col min="11097" max="11097" width="11.85546875" style="29" customWidth="1"/>
    <col min="11098" max="11098" width="0" style="29" hidden="1" customWidth="1"/>
    <col min="11099" max="11099" width="9.140625" style="29" customWidth="1"/>
    <col min="11100" max="11100" width="8" style="29" customWidth="1"/>
    <col min="11101" max="11101" width="7.5703125" style="29" customWidth="1"/>
    <col min="11102" max="11102" width="9" style="29" customWidth="1"/>
    <col min="11103" max="11105" width="9.140625" style="29" customWidth="1"/>
    <col min="11106" max="11111" width="0" style="29" hidden="1" customWidth="1"/>
    <col min="11112" max="11342" width="9.140625" style="29"/>
    <col min="11343" max="11343" width="7.85546875" style="29" customWidth="1"/>
    <col min="11344" max="11344" width="57.85546875" style="29" customWidth="1"/>
    <col min="11345" max="11345" width="10.140625" style="29" customWidth="1"/>
    <col min="11346" max="11346" width="12.28515625" style="29" customWidth="1"/>
    <col min="11347" max="11349" width="0" style="29" hidden="1" customWidth="1"/>
    <col min="11350" max="11350" width="9.7109375" style="29" customWidth="1"/>
    <col min="11351" max="11352" width="10.7109375" style="29" customWidth="1"/>
    <col min="11353" max="11353" width="11.85546875" style="29" customWidth="1"/>
    <col min="11354" max="11354" width="0" style="29" hidden="1" customWidth="1"/>
    <col min="11355" max="11355" width="9.140625" style="29" customWidth="1"/>
    <col min="11356" max="11356" width="8" style="29" customWidth="1"/>
    <col min="11357" max="11357" width="7.5703125" style="29" customWidth="1"/>
    <col min="11358" max="11358" width="9" style="29" customWidth="1"/>
    <col min="11359" max="11361" width="9.140625" style="29" customWidth="1"/>
    <col min="11362" max="11367" width="0" style="29" hidden="1" customWidth="1"/>
    <col min="11368" max="11598" width="9.140625" style="29"/>
    <col min="11599" max="11599" width="7.85546875" style="29" customWidth="1"/>
    <col min="11600" max="11600" width="57.85546875" style="29" customWidth="1"/>
    <col min="11601" max="11601" width="10.140625" style="29" customWidth="1"/>
    <col min="11602" max="11602" width="12.28515625" style="29" customWidth="1"/>
    <col min="11603" max="11605" width="0" style="29" hidden="1" customWidth="1"/>
    <col min="11606" max="11606" width="9.7109375" style="29" customWidth="1"/>
    <col min="11607" max="11608" width="10.7109375" style="29" customWidth="1"/>
    <col min="11609" max="11609" width="11.85546875" style="29" customWidth="1"/>
    <col min="11610" max="11610" width="0" style="29" hidden="1" customWidth="1"/>
    <col min="11611" max="11611" width="9.140625" style="29" customWidth="1"/>
    <col min="11612" max="11612" width="8" style="29" customWidth="1"/>
    <col min="11613" max="11613" width="7.5703125" style="29" customWidth="1"/>
    <col min="11614" max="11614" width="9" style="29" customWidth="1"/>
    <col min="11615" max="11617" width="9.140625" style="29" customWidth="1"/>
    <col min="11618" max="11623" width="0" style="29" hidden="1" customWidth="1"/>
    <col min="11624" max="11854" width="9.140625" style="29"/>
    <col min="11855" max="11855" width="7.85546875" style="29" customWidth="1"/>
    <col min="11856" max="11856" width="57.85546875" style="29" customWidth="1"/>
    <col min="11857" max="11857" width="10.140625" style="29" customWidth="1"/>
    <col min="11858" max="11858" width="12.28515625" style="29" customWidth="1"/>
    <col min="11859" max="11861" width="0" style="29" hidden="1" customWidth="1"/>
    <col min="11862" max="11862" width="9.7109375" style="29" customWidth="1"/>
    <col min="11863" max="11864" width="10.7109375" style="29" customWidth="1"/>
    <col min="11865" max="11865" width="11.85546875" style="29" customWidth="1"/>
    <col min="11866" max="11866" width="0" style="29" hidden="1" customWidth="1"/>
    <col min="11867" max="11867" width="9.140625" style="29" customWidth="1"/>
    <col min="11868" max="11868" width="8" style="29" customWidth="1"/>
    <col min="11869" max="11869" width="7.5703125" style="29" customWidth="1"/>
    <col min="11870" max="11870" width="9" style="29" customWidth="1"/>
    <col min="11871" max="11873" width="9.140625" style="29" customWidth="1"/>
    <col min="11874" max="11879" width="0" style="29" hidden="1" customWidth="1"/>
    <col min="11880" max="12110" width="9.140625" style="29"/>
    <col min="12111" max="12111" width="7.85546875" style="29" customWidth="1"/>
    <col min="12112" max="12112" width="57.85546875" style="29" customWidth="1"/>
    <col min="12113" max="12113" width="10.140625" style="29" customWidth="1"/>
    <col min="12114" max="12114" width="12.28515625" style="29" customWidth="1"/>
    <col min="12115" max="12117" width="0" style="29" hidden="1" customWidth="1"/>
    <col min="12118" max="12118" width="9.7109375" style="29" customWidth="1"/>
    <col min="12119" max="12120" width="10.7109375" style="29" customWidth="1"/>
    <col min="12121" max="12121" width="11.85546875" style="29" customWidth="1"/>
    <col min="12122" max="12122" width="0" style="29" hidden="1" customWidth="1"/>
    <col min="12123" max="12123" width="9.140625" style="29" customWidth="1"/>
    <col min="12124" max="12124" width="8" style="29" customWidth="1"/>
    <col min="12125" max="12125" width="7.5703125" style="29" customWidth="1"/>
    <col min="12126" max="12126" width="9" style="29" customWidth="1"/>
    <col min="12127" max="12129" width="9.140625" style="29" customWidth="1"/>
    <col min="12130" max="12135" width="0" style="29" hidden="1" customWidth="1"/>
    <col min="12136" max="12366" width="9.140625" style="29"/>
    <col min="12367" max="12367" width="7.85546875" style="29" customWidth="1"/>
    <col min="12368" max="12368" width="57.85546875" style="29" customWidth="1"/>
    <col min="12369" max="12369" width="10.140625" style="29" customWidth="1"/>
    <col min="12370" max="12370" width="12.28515625" style="29" customWidth="1"/>
    <col min="12371" max="12373" width="0" style="29" hidden="1" customWidth="1"/>
    <col min="12374" max="12374" width="9.7109375" style="29" customWidth="1"/>
    <col min="12375" max="12376" width="10.7109375" style="29" customWidth="1"/>
    <col min="12377" max="12377" width="11.85546875" style="29" customWidth="1"/>
    <col min="12378" max="12378" width="0" style="29" hidden="1" customWidth="1"/>
    <col min="12379" max="12379" width="9.140625" style="29" customWidth="1"/>
    <col min="12380" max="12380" width="8" style="29" customWidth="1"/>
    <col min="12381" max="12381" width="7.5703125" style="29" customWidth="1"/>
    <col min="12382" max="12382" width="9" style="29" customWidth="1"/>
    <col min="12383" max="12385" width="9.140625" style="29" customWidth="1"/>
    <col min="12386" max="12391" width="0" style="29" hidden="1" customWidth="1"/>
    <col min="12392" max="12622" width="9.140625" style="29"/>
    <col min="12623" max="12623" width="7.85546875" style="29" customWidth="1"/>
    <col min="12624" max="12624" width="57.85546875" style="29" customWidth="1"/>
    <col min="12625" max="12625" width="10.140625" style="29" customWidth="1"/>
    <col min="12626" max="12626" width="12.28515625" style="29" customWidth="1"/>
    <col min="12627" max="12629" width="0" style="29" hidden="1" customWidth="1"/>
    <col min="12630" max="12630" width="9.7109375" style="29" customWidth="1"/>
    <col min="12631" max="12632" width="10.7109375" style="29" customWidth="1"/>
    <col min="12633" max="12633" width="11.85546875" style="29" customWidth="1"/>
    <col min="12634" max="12634" width="0" style="29" hidden="1" customWidth="1"/>
    <col min="12635" max="12635" width="9.140625" style="29" customWidth="1"/>
    <col min="12636" max="12636" width="8" style="29" customWidth="1"/>
    <col min="12637" max="12637" width="7.5703125" style="29" customWidth="1"/>
    <col min="12638" max="12638" width="9" style="29" customWidth="1"/>
    <col min="12639" max="12641" width="9.140625" style="29" customWidth="1"/>
    <col min="12642" max="12647" width="0" style="29" hidden="1" customWidth="1"/>
    <col min="12648" max="12878" width="9.140625" style="29"/>
    <col min="12879" max="12879" width="7.85546875" style="29" customWidth="1"/>
    <col min="12880" max="12880" width="57.85546875" style="29" customWidth="1"/>
    <col min="12881" max="12881" width="10.140625" style="29" customWidth="1"/>
    <col min="12882" max="12882" width="12.28515625" style="29" customWidth="1"/>
    <col min="12883" max="12885" width="0" style="29" hidden="1" customWidth="1"/>
    <col min="12886" max="12886" width="9.7109375" style="29" customWidth="1"/>
    <col min="12887" max="12888" width="10.7109375" style="29" customWidth="1"/>
    <col min="12889" max="12889" width="11.85546875" style="29" customWidth="1"/>
    <col min="12890" max="12890" width="0" style="29" hidden="1" customWidth="1"/>
    <col min="12891" max="12891" width="9.140625" style="29" customWidth="1"/>
    <col min="12892" max="12892" width="8" style="29" customWidth="1"/>
    <col min="12893" max="12893" width="7.5703125" style="29" customWidth="1"/>
    <col min="12894" max="12894" width="9" style="29" customWidth="1"/>
    <col min="12895" max="12897" width="9.140625" style="29" customWidth="1"/>
    <col min="12898" max="12903" width="0" style="29" hidden="1" customWidth="1"/>
    <col min="12904" max="13134" width="9.140625" style="29"/>
    <col min="13135" max="13135" width="7.85546875" style="29" customWidth="1"/>
    <col min="13136" max="13136" width="57.85546875" style="29" customWidth="1"/>
    <col min="13137" max="13137" width="10.140625" style="29" customWidth="1"/>
    <col min="13138" max="13138" width="12.28515625" style="29" customWidth="1"/>
    <col min="13139" max="13141" width="0" style="29" hidden="1" customWidth="1"/>
    <col min="13142" max="13142" width="9.7109375" style="29" customWidth="1"/>
    <col min="13143" max="13144" width="10.7109375" style="29" customWidth="1"/>
    <col min="13145" max="13145" width="11.85546875" style="29" customWidth="1"/>
    <col min="13146" max="13146" width="0" style="29" hidden="1" customWidth="1"/>
    <col min="13147" max="13147" width="9.140625" style="29" customWidth="1"/>
    <col min="13148" max="13148" width="8" style="29" customWidth="1"/>
    <col min="13149" max="13149" width="7.5703125" style="29" customWidth="1"/>
    <col min="13150" max="13150" width="9" style="29" customWidth="1"/>
    <col min="13151" max="13153" width="9.140625" style="29" customWidth="1"/>
    <col min="13154" max="13159" width="0" style="29" hidden="1" customWidth="1"/>
    <col min="13160" max="13390" width="9.140625" style="29"/>
    <col min="13391" max="13391" width="7.85546875" style="29" customWidth="1"/>
    <col min="13392" max="13392" width="57.85546875" style="29" customWidth="1"/>
    <col min="13393" max="13393" width="10.140625" style="29" customWidth="1"/>
    <col min="13394" max="13394" width="12.28515625" style="29" customWidth="1"/>
    <col min="13395" max="13397" width="0" style="29" hidden="1" customWidth="1"/>
    <col min="13398" max="13398" width="9.7109375" style="29" customWidth="1"/>
    <col min="13399" max="13400" width="10.7109375" style="29" customWidth="1"/>
    <col min="13401" max="13401" width="11.85546875" style="29" customWidth="1"/>
    <col min="13402" max="13402" width="0" style="29" hidden="1" customWidth="1"/>
    <col min="13403" max="13403" width="9.140625" style="29" customWidth="1"/>
    <col min="13404" max="13404" width="8" style="29" customWidth="1"/>
    <col min="13405" max="13405" width="7.5703125" style="29" customWidth="1"/>
    <col min="13406" max="13406" width="9" style="29" customWidth="1"/>
    <col min="13407" max="13409" width="9.140625" style="29" customWidth="1"/>
    <col min="13410" max="13415" width="0" style="29" hidden="1" customWidth="1"/>
    <col min="13416" max="13646" width="9.140625" style="29"/>
    <col min="13647" max="13647" width="7.85546875" style="29" customWidth="1"/>
    <col min="13648" max="13648" width="57.85546875" style="29" customWidth="1"/>
    <col min="13649" max="13649" width="10.140625" style="29" customWidth="1"/>
    <col min="13650" max="13650" width="12.28515625" style="29" customWidth="1"/>
    <col min="13651" max="13653" width="0" style="29" hidden="1" customWidth="1"/>
    <col min="13654" max="13654" width="9.7109375" style="29" customWidth="1"/>
    <col min="13655" max="13656" width="10.7109375" style="29" customWidth="1"/>
    <col min="13657" max="13657" width="11.85546875" style="29" customWidth="1"/>
    <col min="13658" max="13658" width="0" style="29" hidden="1" customWidth="1"/>
    <col min="13659" max="13659" width="9.140625" style="29" customWidth="1"/>
    <col min="13660" max="13660" width="8" style="29" customWidth="1"/>
    <col min="13661" max="13661" width="7.5703125" style="29" customWidth="1"/>
    <col min="13662" max="13662" width="9" style="29" customWidth="1"/>
    <col min="13663" max="13665" width="9.140625" style="29" customWidth="1"/>
    <col min="13666" max="13671" width="0" style="29" hidden="1" customWidth="1"/>
    <col min="13672" max="13902" width="9.140625" style="29"/>
    <col min="13903" max="13903" width="7.85546875" style="29" customWidth="1"/>
    <col min="13904" max="13904" width="57.85546875" style="29" customWidth="1"/>
    <col min="13905" max="13905" width="10.140625" style="29" customWidth="1"/>
    <col min="13906" max="13906" width="12.28515625" style="29" customWidth="1"/>
    <col min="13907" max="13909" width="0" style="29" hidden="1" customWidth="1"/>
    <col min="13910" max="13910" width="9.7109375" style="29" customWidth="1"/>
    <col min="13911" max="13912" width="10.7109375" style="29" customWidth="1"/>
    <col min="13913" max="13913" width="11.85546875" style="29" customWidth="1"/>
    <col min="13914" max="13914" width="0" style="29" hidden="1" customWidth="1"/>
    <col min="13915" max="13915" width="9.140625" style="29" customWidth="1"/>
    <col min="13916" max="13916" width="8" style="29" customWidth="1"/>
    <col min="13917" max="13917" width="7.5703125" style="29" customWidth="1"/>
    <col min="13918" max="13918" width="9" style="29" customWidth="1"/>
    <col min="13919" max="13921" width="9.140625" style="29" customWidth="1"/>
    <col min="13922" max="13927" width="0" style="29" hidden="1" customWidth="1"/>
    <col min="13928" max="14158" width="9.140625" style="29"/>
    <col min="14159" max="14159" width="7.85546875" style="29" customWidth="1"/>
    <col min="14160" max="14160" width="57.85546875" style="29" customWidth="1"/>
    <col min="14161" max="14161" width="10.140625" style="29" customWidth="1"/>
    <col min="14162" max="14162" width="12.28515625" style="29" customWidth="1"/>
    <col min="14163" max="14165" width="0" style="29" hidden="1" customWidth="1"/>
    <col min="14166" max="14166" width="9.7109375" style="29" customWidth="1"/>
    <col min="14167" max="14168" width="10.7109375" style="29" customWidth="1"/>
    <col min="14169" max="14169" width="11.85546875" style="29" customWidth="1"/>
    <col min="14170" max="14170" width="0" style="29" hidden="1" customWidth="1"/>
    <col min="14171" max="14171" width="9.140625" style="29" customWidth="1"/>
    <col min="14172" max="14172" width="8" style="29" customWidth="1"/>
    <col min="14173" max="14173" width="7.5703125" style="29" customWidth="1"/>
    <col min="14174" max="14174" width="9" style="29" customWidth="1"/>
    <col min="14175" max="14177" width="9.140625" style="29" customWidth="1"/>
    <col min="14178" max="14183" width="0" style="29" hidden="1" customWidth="1"/>
    <col min="14184" max="14414" width="9.140625" style="29"/>
    <col min="14415" max="14415" width="7.85546875" style="29" customWidth="1"/>
    <col min="14416" max="14416" width="57.85546875" style="29" customWidth="1"/>
    <col min="14417" max="14417" width="10.140625" style="29" customWidth="1"/>
    <col min="14418" max="14418" width="12.28515625" style="29" customWidth="1"/>
    <col min="14419" max="14421" width="0" style="29" hidden="1" customWidth="1"/>
    <col min="14422" max="14422" width="9.7109375" style="29" customWidth="1"/>
    <col min="14423" max="14424" width="10.7109375" style="29" customWidth="1"/>
    <col min="14425" max="14425" width="11.85546875" style="29" customWidth="1"/>
    <col min="14426" max="14426" width="0" style="29" hidden="1" customWidth="1"/>
    <col min="14427" max="14427" width="9.140625" style="29" customWidth="1"/>
    <col min="14428" max="14428" width="8" style="29" customWidth="1"/>
    <col min="14429" max="14429" width="7.5703125" style="29" customWidth="1"/>
    <col min="14430" max="14430" width="9" style="29" customWidth="1"/>
    <col min="14431" max="14433" width="9.140625" style="29" customWidth="1"/>
    <col min="14434" max="14439" width="0" style="29" hidden="1" customWidth="1"/>
    <col min="14440" max="14670" width="9.140625" style="29"/>
    <col min="14671" max="14671" width="7.85546875" style="29" customWidth="1"/>
    <col min="14672" max="14672" width="57.85546875" style="29" customWidth="1"/>
    <col min="14673" max="14673" width="10.140625" style="29" customWidth="1"/>
    <col min="14674" max="14674" width="12.28515625" style="29" customWidth="1"/>
    <col min="14675" max="14677" width="0" style="29" hidden="1" customWidth="1"/>
    <col min="14678" max="14678" width="9.7109375" style="29" customWidth="1"/>
    <col min="14679" max="14680" width="10.7109375" style="29" customWidth="1"/>
    <col min="14681" max="14681" width="11.85546875" style="29" customWidth="1"/>
    <col min="14682" max="14682" width="0" style="29" hidden="1" customWidth="1"/>
    <col min="14683" max="14683" width="9.140625" style="29" customWidth="1"/>
    <col min="14684" max="14684" width="8" style="29" customWidth="1"/>
    <col min="14685" max="14685" width="7.5703125" style="29" customWidth="1"/>
    <col min="14686" max="14686" width="9" style="29" customWidth="1"/>
    <col min="14687" max="14689" width="9.140625" style="29" customWidth="1"/>
    <col min="14690" max="14695" width="0" style="29" hidden="1" customWidth="1"/>
    <col min="14696" max="14926" width="9.140625" style="29"/>
    <col min="14927" max="14927" width="7.85546875" style="29" customWidth="1"/>
    <col min="14928" max="14928" width="57.85546875" style="29" customWidth="1"/>
    <col min="14929" max="14929" width="10.140625" style="29" customWidth="1"/>
    <col min="14930" max="14930" width="12.28515625" style="29" customWidth="1"/>
    <col min="14931" max="14933" width="0" style="29" hidden="1" customWidth="1"/>
    <col min="14934" max="14934" width="9.7109375" style="29" customWidth="1"/>
    <col min="14935" max="14936" width="10.7109375" style="29" customWidth="1"/>
    <col min="14937" max="14937" width="11.85546875" style="29" customWidth="1"/>
    <col min="14938" max="14938" width="0" style="29" hidden="1" customWidth="1"/>
    <col min="14939" max="14939" width="9.140625" style="29" customWidth="1"/>
    <col min="14940" max="14940" width="8" style="29" customWidth="1"/>
    <col min="14941" max="14941" width="7.5703125" style="29" customWidth="1"/>
    <col min="14942" max="14942" width="9" style="29" customWidth="1"/>
    <col min="14943" max="14945" width="9.140625" style="29" customWidth="1"/>
    <col min="14946" max="14951" width="0" style="29" hidden="1" customWidth="1"/>
    <col min="14952" max="15182" width="9.140625" style="29"/>
    <col min="15183" max="15183" width="7.85546875" style="29" customWidth="1"/>
    <col min="15184" max="15184" width="57.85546875" style="29" customWidth="1"/>
    <col min="15185" max="15185" width="10.140625" style="29" customWidth="1"/>
    <col min="15186" max="15186" width="12.28515625" style="29" customWidth="1"/>
    <col min="15187" max="15189" width="0" style="29" hidden="1" customWidth="1"/>
    <col min="15190" max="15190" width="9.7109375" style="29" customWidth="1"/>
    <col min="15191" max="15192" width="10.7109375" style="29" customWidth="1"/>
    <col min="15193" max="15193" width="11.85546875" style="29" customWidth="1"/>
    <col min="15194" max="15194" width="0" style="29" hidden="1" customWidth="1"/>
    <col min="15195" max="15195" width="9.140625" style="29" customWidth="1"/>
    <col min="15196" max="15196" width="8" style="29" customWidth="1"/>
    <col min="15197" max="15197" width="7.5703125" style="29" customWidth="1"/>
    <col min="15198" max="15198" width="9" style="29" customWidth="1"/>
    <col min="15199" max="15201" width="9.140625" style="29" customWidth="1"/>
    <col min="15202" max="15207" width="0" style="29" hidden="1" customWidth="1"/>
    <col min="15208" max="15438" width="9.140625" style="29"/>
    <col min="15439" max="15439" width="7.85546875" style="29" customWidth="1"/>
    <col min="15440" max="15440" width="57.85546875" style="29" customWidth="1"/>
    <col min="15441" max="15441" width="10.140625" style="29" customWidth="1"/>
    <col min="15442" max="15442" width="12.28515625" style="29" customWidth="1"/>
    <col min="15443" max="15445" width="0" style="29" hidden="1" customWidth="1"/>
    <col min="15446" max="15446" width="9.7109375" style="29" customWidth="1"/>
    <col min="15447" max="15448" width="10.7109375" style="29" customWidth="1"/>
    <col min="15449" max="15449" width="11.85546875" style="29" customWidth="1"/>
    <col min="15450" max="15450" width="0" style="29" hidden="1" customWidth="1"/>
    <col min="15451" max="15451" width="9.140625" style="29" customWidth="1"/>
    <col min="15452" max="15452" width="8" style="29" customWidth="1"/>
    <col min="15453" max="15453" width="7.5703125" style="29" customWidth="1"/>
    <col min="15454" max="15454" width="9" style="29" customWidth="1"/>
    <col min="15455" max="15457" width="9.140625" style="29" customWidth="1"/>
    <col min="15458" max="15463" width="0" style="29" hidden="1" customWidth="1"/>
    <col min="15464" max="15694" width="9.140625" style="29"/>
    <col min="15695" max="15695" width="7.85546875" style="29" customWidth="1"/>
    <col min="15696" max="15696" width="57.85546875" style="29" customWidth="1"/>
    <col min="15697" max="15697" width="10.140625" style="29" customWidth="1"/>
    <col min="15698" max="15698" width="12.28515625" style="29" customWidth="1"/>
    <col min="15699" max="15701" width="0" style="29" hidden="1" customWidth="1"/>
    <col min="15702" max="15702" width="9.7109375" style="29" customWidth="1"/>
    <col min="15703" max="15704" width="10.7109375" style="29" customWidth="1"/>
    <col min="15705" max="15705" width="11.85546875" style="29" customWidth="1"/>
    <col min="15706" max="15706" width="0" style="29" hidden="1" customWidth="1"/>
    <col min="15707" max="15707" width="9.140625" style="29" customWidth="1"/>
    <col min="15708" max="15708" width="8" style="29" customWidth="1"/>
    <col min="15709" max="15709" width="7.5703125" style="29" customWidth="1"/>
    <col min="15710" max="15710" width="9" style="29" customWidth="1"/>
    <col min="15711" max="15713" width="9.140625" style="29" customWidth="1"/>
    <col min="15714" max="15719" width="0" style="29" hidden="1" customWidth="1"/>
    <col min="15720" max="15950" width="9.140625" style="29"/>
    <col min="15951" max="15951" width="7.85546875" style="29" customWidth="1"/>
    <col min="15952" max="15952" width="57.85546875" style="29" customWidth="1"/>
    <col min="15953" max="15953" width="10.140625" style="29" customWidth="1"/>
    <col min="15954" max="15954" width="12.28515625" style="29" customWidth="1"/>
    <col min="15955" max="15957" width="0" style="29" hidden="1" customWidth="1"/>
    <col min="15958" max="15958" width="9.7109375" style="29" customWidth="1"/>
    <col min="15959" max="15960" width="10.7109375" style="29" customWidth="1"/>
    <col min="15961" max="15961" width="11.85546875" style="29" customWidth="1"/>
    <col min="15962" max="15962" width="0" style="29" hidden="1" customWidth="1"/>
    <col min="15963" max="15963" width="9.140625" style="29" customWidth="1"/>
    <col min="15964" max="15964" width="8" style="29" customWidth="1"/>
    <col min="15965" max="15965" width="7.5703125" style="29" customWidth="1"/>
    <col min="15966" max="15966" width="9" style="29" customWidth="1"/>
    <col min="15967" max="15969" width="9.140625" style="29" customWidth="1"/>
    <col min="15970" max="15975" width="0" style="29" hidden="1" customWidth="1"/>
    <col min="15976" max="16384" width="9.140625" style="29"/>
  </cols>
  <sheetData>
    <row r="1" spans="1:8" ht="9.75" customHeight="1" x14ac:dyDescent="0.25"/>
    <row r="2" spans="1:8" ht="15.75" customHeight="1" x14ac:dyDescent="0.25">
      <c r="A2" s="235" t="s">
        <v>120</v>
      </c>
      <c r="B2" s="235"/>
      <c r="C2" s="235"/>
      <c r="D2" s="235"/>
      <c r="E2" s="235"/>
      <c r="F2" s="235"/>
      <c r="G2" s="235"/>
      <c r="H2" s="235"/>
    </row>
    <row r="3" spans="1:8" ht="15.75" customHeight="1" x14ac:dyDescent="0.25">
      <c r="A3" s="27"/>
      <c r="B3" s="27"/>
      <c r="C3" s="27"/>
      <c r="D3" s="27"/>
      <c r="E3" s="27"/>
      <c r="F3" s="27"/>
      <c r="G3" s="27"/>
    </row>
    <row r="4" spans="1:8" ht="15.75" customHeight="1" x14ac:dyDescent="0.25">
      <c r="A4" s="201" t="s">
        <v>1</v>
      </c>
      <c r="B4" s="204"/>
      <c r="C4" s="205"/>
      <c r="D4" s="1"/>
      <c r="E4" s="2"/>
      <c r="F4" s="3"/>
      <c r="G4" s="28"/>
      <c r="H4" s="201" t="s">
        <v>0</v>
      </c>
    </row>
    <row r="5" spans="1:8" ht="15.75" customHeight="1" x14ac:dyDescent="0.25">
      <c r="A5" s="202"/>
      <c r="B5" s="206" t="s">
        <v>2</v>
      </c>
      <c r="C5" s="207"/>
      <c r="D5" s="210" t="s">
        <v>3</v>
      </c>
      <c r="E5" s="211"/>
      <c r="F5" s="212"/>
      <c r="G5" s="213" t="s">
        <v>4</v>
      </c>
      <c r="H5" s="202"/>
    </row>
    <row r="6" spans="1:8" ht="15" customHeight="1" x14ac:dyDescent="0.25">
      <c r="A6" s="202"/>
      <c r="B6" s="206"/>
      <c r="C6" s="207"/>
      <c r="D6" s="216" t="s">
        <v>5</v>
      </c>
      <c r="E6" s="216" t="s">
        <v>6</v>
      </c>
      <c r="F6" s="216" t="s">
        <v>7</v>
      </c>
      <c r="G6" s="214"/>
      <c r="H6" s="202"/>
    </row>
    <row r="7" spans="1:8" ht="15" customHeight="1" x14ac:dyDescent="0.25">
      <c r="A7" s="202"/>
      <c r="B7" s="206"/>
      <c r="C7" s="207"/>
      <c r="D7" s="217"/>
      <c r="E7" s="217"/>
      <c r="F7" s="217"/>
      <c r="G7" s="214"/>
      <c r="H7" s="202"/>
    </row>
    <row r="8" spans="1:8" ht="15.75" customHeight="1" x14ac:dyDescent="0.25">
      <c r="A8" s="203"/>
      <c r="B8" s="208"/>
      <c r="C8" s="209"/>
      <c r="D8" s="218"/>
      <c r="E8" s="218"/>
      <c r="F8" s="218"/>
      <c r="G8" s="215"/>
      <c r="H8" s="203"/>
    </row>
    <row r="9" spans="1:8" ht="18.75" customHeight="1" x14ac:dyDescent="0.25">
      <c r="A9" s="176" t="s">
        <v>32</v>
      </c>
      <c r="B9" s="177"/>
      <c r="C9" s="177"/>
      <c r="D9" s="177"/>
      <c r="E9" s="177"/>
      <c r="F9" s="177"/>
      <c r="G9" s="178"/>
      <c r="H9" s="127"/>
    </row>
    <row r="10" spans="1:8" ht="18" customHeight="1" x14ac:dyDescent="0.25">
      <c r="A10" s="176" t="s">
        <v>35</v>
      </c>
      <c r="B10" s="177"/>
      <c r="C10" s="178"/>
      <c r="D10" s="4"/>
      <c r="E10" s="4"/>
      <c r="F10" s="4"/>
      <c r="G10" s="4"/>
      <c r="H10" s="127"/>
    </row>
    <row r="11" spans="1:8" ht="34.5" customHeight="1" x14ac:dyDescent="0.3">
      <c r="A11" s="17" t="s">
        <v>175</v>
      </c>
      <c r="B11" s="179">
        <v>100</v>
      </c>
      <c r="C11" s="180"/>
      <c r="D11" s="133">
        <v>5.6</v>
      </c>
      <c r="E11" s="133">
        <v>2.6</v>
      </c>
      <c r="F11" s="133">
        <v>10.199999999999999</v>
      </c>
      <c r="G11" s="133">
        <v>88.6</v>
      </c>
      <c r="H11" s="26" t="s">
        <v>99</v>
      </c>
    </row>
    <row r="12" spans="1:8" ht="23.25" customHeight="1" x14ac:dyDescent="0.3">
      <c r="A12" s="5" t="s">
        <v>31</v>
      </c>
      <c r="B12" s="172">
        <v>200</v>
      </c>
      <c r="C12" s="173"/>
      <c r="D12" s="7">
        <v>8.4</v>
      </c>
      <c r="E12" s="7">
        <v>9.6</v>
      </c>
      <c r="F12" s="7">
        <v>20.8</v>
      </c>
      <c r="G12" s="7">
        <v>235</v>
      </c>
      <c r="H12" s="20">
        <v>334</v>
      </c>
    </row>
    <row r="13" spans="1:8" ht="18.75" x14ac:dyDescent="0.3">
      <c r="A13" s="17" t="s">
        <v>18</v>
      </c>
      <c r="B13" s="181">
        <v>200</v>
      </c>
      <c r="C13" s="182"/>
      <c r="D13" s="7">
        <v>0.26</v>
      </c>
      <c r="E13" s="7">
        <v>0.05</v>
      </c>
      <c r="F13" s="7">
        <v>12.26</v>
      </c>
      <c r="G13" s="7">
        <v>49.72</v>
      </c>
      <c r="H13" s="20">
        <v>377</v>
      </c>
    </row>
    <row r="14" spans="1:8" ht="18" customHeight="1" x14ac:dyDescent="0.3">
      <c r="A14" s="131" t="s">
        <v>105</v>
      </c>
      <c r="B14" s="172">
        <v>10</v>
      </c>
      <c r="C14" s="173"/>
      <c r="D14" s="7">
        <v>2.6</v>
      </c>
      <c r="E14" s="7">
        <v>2.7</v>
      </c>
      <c r="F14" s="7">
        <v>0</v>
      </c>
      <c r="G14" s="7">
        <v>34.6</v>
      </c>
      <c r="H14" s="20">
        <v>15</v>
      </c>
    </row>
    <row r="15" spans="1:8" ht="18" customHeight="1" x14ac:dyDescent="0.3">
      <c r="A15" s="131" t="s">
        <v>72</v>
      </c>
      <c r="B15" s="172">
        <v>10</v>
      </c>
      <c r="C15" s="173"/>
      <c r="D15" s="7">
        <v>0.1</v>
      </c>
      <c r="E15" s="7">
        <v>7.25</v>
      </c>
      <c r="F15" s="7">
        <v>0.13999999999999996</v>
      </c>
      <c r="G15" s="7">
        <v>65.84</v>
      </c>
      <c r="H15" s="20">
        <v>14</v>
      </c>
    </row>
    <row r="16" spans="1:8" ht="18" customHeight="1" x14ac:dyDescent="0.3">
      <c r="A16" s="55" t="s">
        <v>79</v>
      </c>
      <c r="B16" s="181">
        <v>40</v>
      </c>
      <c r="C16" s="182"/>
      <c r="D16" s="7">
        <v>2</v>
      </c>
      <c r="E16" s="7">
        <v>2</v>
      </c>
      <c r="F16" s="7">
        <v>12.8</v>
      </c>
      <c r="G16" s="7">
        <v>77.2</v>
      </c>
      <c r="H16" s="20" t="s">
        <v>59</v>
      </c>
    </row>
    <row r="17" spans="1:8" s="34" customFormat="1" ht="18" customHeight="1" x14ac:dyDescent="0.25">
      <c r="A17" s="9" t="s">
        <v>10</v>
      </c>
      <c r="B17" s="183">
        <f>SUM(B11:C16)</f>
        <v>560</v>
      </c>
      <c r="C17" s="184"/>
      <c r="D17" s="122">
        <f>SUM(D11:D16)</f>
        <v>18.96</v>
      </c>
      <c r="E17" s="122">
        <f>SUM(E11:E16)</f>
        <v>24.2</v>
      </c>
      <c r="F17" s="122">
        <f>SUM(F11:F16)</f>
        <v>56.2</v>
      </c>
      <c r="G17" s="122">
        <f>SUM(G11:G16)</f>
        <v>550.96000000000015</v>
      </c>
      <c r="H17" s="123"/>
    </row>
    <row r="18" spans="1:8" ht="18" customHeight="1" x14ac:dyDescent="0.25">
      <c r="A18" s="176" t="s">
        <v>33</v>
      </c>
      <c r="B18" s="177"/>
      <c r="C18" s="178"/>
      <c r="D18" s="4"/>
      <c r="E18" s="4"/>
      <c r="F18" s="4"/>
      <c r="G18" s="4"/>
      <c r="H18" s="127"/>
    </row>
    <row r="19" spans="1:8" ht="18" customHeight="1" x14ac:dyDescent="0.25">
      <c r="A19" s="65" t="s">
        <v>107</v>
      </c>
      <c r="B19" s="238">
        <v>100</v>
      </c>
      <c r="C19" s="239"/>
      <c r="D19" s="35">
        <v>2.5</v>
      </c>
      <c r="E19" s="35">
        <v>6.5</v>
      </c>
      <c r="F19" s="35">
        <v>11.2</v>
      </c>
      <c r="G19" s="35">
        <v>112</v>
      </c>
      <c r="H19" s="64" t="s">
        <v>106</v>
      </c>
    </row>
    <row r="20" spans="1:8" ht="27" customHeight="1" x14ac:dyDescent="0.3">
      <c r="A20" s="19" t="s">
        <v>21</v>
      </c>
      <c r="B20" s="170">
        <v>250</v>
      </c>
      <c r="C20" s="171"/>
      <c r="D20" s="16">
        <v>9.3699999999999992</v>
      </c>
      <c r="E20" s="16">
        <v>13.75</v>
      </c>
      <c r="F20" s="16">
        <v>18.75</v>
      </c>
      <c r="G20" s="16">
        <v>208.4</v>
      </c>
      <c r="H20" s="20">
        <v>102</v>
      </c>
    </row>
    <row r="21" spans="1:8" ht="18.75" x14ac:dyDescent="0.3">
      <c r="A21" s="131" t="s">
        <v>167</v>
      </c>
      <c r="B21" s="181">
        <v>110</v>
      </c>
      <c r="C21" s="182"/>
      <c r="D21" s="7">
        <v>8.5</v>
      </c>
      <c r="E21" s="7">
        <v>5.4545454545454497</v>
      </c>
      <c r="F21" s="7">
        <v>9.4545454545454994</v>
      </c>
      <c r="G21" s="7">
        <v>120.54</v>
      </c>
      <c r="H21" s="20" t="s">
        <v>27</v>
      </c>
    </row>
    <row r="22" spans="1:8" ht="18.75" x14ac:dyDescent="0.3">
      <c r="A22" s="131" t="s">
        <v>11</v>
      </c>
      <c r="B22" s="181">
        <v>180</v>
      </c>
      <c r="C22" s="182"/>
      <c r="D22" s="7">
        <v>5.88</v>
      </c>
      <c r="E22" s="7">
        <v>12.71</v>
      </c>
      <c r="F22" s="7">
        <v>14.27</v>
      </c>
      <c r="G22" s="7">
        <v>258</v>
      </c>
      <c r="H22" s="20">
        <v>171</v>
      </c>
    </row>
    <row r="23" spans="1:8" ht="18" customHeight="1" x14ac:dyDescent="0.3">
      <c r="A23" s="12" t="s">
        <v>26</v>
      </c>
      <c r="B23" s="172">
        <v>200</v>
      </c>
      <c r="C23" s="173"/>
      <c r="D23" s="14">
        <v>0.17</v>
      </c>
      <c r="E23" s="14">
        <v>0.04</v>
      </c>
      <c r="F23" s="7">
        <v>23.1</v>
      </c>
      <c r="G23" s="7">
        <v>93.5</v>
      </c>
      <c r="H23" s="20">
        <v>639</v>
      </c>
    </row>
    <row r="24" spans="1:8" ht="18" customHeight="1" x14ac:dyDescent="0.3">
      <c r="A24" s="131" t="s">
        <v>14</v>
      </c>
      <c r="B24" s="181">
        <v>30</v>
      </c>
      <c r="C24" s="182"/>
      <c r="D24" s="7">
        <v>1.5</v>
      </c>
      <c r="E24" s="7">
        <v>0.3</v>
      </c>
      <c r="F24" s="7">
        <v>13.800000000000002</v>
      </c>
      <c r="G24" s="7">
        <v>63.521999999999998</v>
      </c>
      <c r="H24" s="20" t="s">
        <v>59</v>
      </c>
    </row>
    <row r="25" spans="1:8" ht="18" customHeight="1" x14ac:dyDescent="0.3">
      <c r="A25" s="131" t="s">
        <v>15</v>
      </c>
      <c r="B25" s="181">
        <v>30</v>
      </c>
      <c r="C25" s="182"/>
      <c r="D25" s="7">
        <v>2.25</v>
      </c>
      <c r="E25" s="7">
        <v>0.22200000000000003</v>
      </c>
      <c r="F25" s="7">
        <v>14.549999999999999</v>
      </c>
      <c r="G25" s="7">
        <v>69.3</v>
      </c>
      <c r="H25" s="20" t="s">
        <v>59</v>
      </c>
    </row>
    <row r="26" spans="1:8" s="34" customFormat="1" ht="18" customHeight="1" x14ac:dyDescent="0.25">
      <c r="A26" s="9" t="s">
        <v>16</v>
      </c>
      <c r="B26" s="183">
        <f>SUM(B19:C25)</f>
        <v>900</v>
      </c>
      <c r="C26" s="184"/>
      <c r="D26" s="4">
        <f>SUM(D19:D25)</f>
        <v>30.169999999999998</v>
      </c>
      <c r="E26" s="4">
        <f t="shared" ref="E26:G26" si="0">SUM(E19:E25)</f>
        <v>38.976545454545445</v>
      </c>
      <c r="F26" s="4">
        <f t="shared" si="0"/>
        <v>105.12454545454548</v>
      </c>
      <c r="G26" s="4">
        <f t="shared" si="0"/>
        <v>925.26200000000006</v>
      </c>
      <c r="H26" s="123"/>
    </row>
    <row r="27" spans="1:8" s="31" customFormat="1" ht="18" customHeight="1" x14ac:dyDescent="0.25">
      <c r="A27" s="33" t="s">
        <v>17</v>
      </c>
      <c r="B27" s="221"/>
      <c r="C27" s="222"/>
      <c r="D27" s="4">
        <f>D17+D26</f>
        <v>49.129999999999995</v>
      </c>
      <c r="E27" s="4">
        <f>E17+E26</f>
        <v>63.176545454545447</v>
      </c>
      <c r="F27" s="4">
        <f>F17+F26</f>
        <v>161.3245454545455</v>
      </c>
      <c r="G27" s="4">
        <f>G17+G26</f>
        <v>1476.2220000000002</v>
      </c>
      <c r="H27" s="8"/>
    </row>
    <row r="28" spans="1:8" ht="18" customHeight="1" x14ac:dyDescent="0.25">
      <c r="A28" s="176" t="s">
        <v>34</v>
      </c>
      <c r="B28" s="177"/>
      <c r="C28" s="177"/>
      <c r="D28" s="177"/>
      <c r="E28" s="177"/>
      <c r="F28" s="177"/>
      <c r="G28" s="178"/>
      <c r="H28" s="127"/>
    </row>
    <row r="29" spans="1:8" ht="18" customHeight="1" x14ac:dyDescent="0.25">
      <c r="A29" s="176" t="s">
        <v>35</v>
      </c>
      <c r="B29" s="177"/>
      <c r="C29" s="178"/>
      <c r="D29" s="4"/>
      <c r="E29" s="4"/>
      <c r="F29" s="4"/>
      <c r="G29" s="4"/>
      <c r="H29" s="127"/>
    </row>
    <row r="30" spans="1:8" ht="18.75" x14ac:dyDescent="0.25">
      <c r="A30" s="5" t="s">
        <v>95</v>
      </c>
      <c r="B30" s="227">
        <v>255</v>
      </c>
      <c r="C30" s="194"/>
      <c r="D30" s="16">
        <v>11.5</v>
      </c>
      <c r="E30" s="16">
        <v>12.5</v>
      </c>
      <c r="F30" s="16">
        <v>67.599999999999994</v>
      </c>
      <c r="G30" s="16">
        <v>412</v>
      </c>
      <c r="H30" s="130">
        <v>173</v>
      </c>
    </row>
    <row r="31" spans="1:8" ht="18.75" x14ac:dyDescent="0.3">
      <c r="A31" s="131" t="s">
        <v>84</v>
      </c>
      <c r="B31" s="181">
        <v>100</v>
      </c>
      <c r="C31" s="182"/>
      <c r="D31" s="7">
        <f>0.9/100*150</f>
        <v>1.35</v>
      </c>
      <c r="E31" s="7">
        <f>0.23/100*150</f>
        <v>0.34499999999999997</v>
      </c>
      <c r="F31" s="7">
        <f>11.8/100*150-1.75</f>
        <v>15.950000000000003</v>
      </c>
      <c r="G31" s="7">
        <v>72.3</v>
      </c>
      <c r="H31" s="20" t="s">
        <v>59</v>
      </c>
    </row>
    <row r="32" spans="1:8" ht="18.75" x14ac:dyDescent="0.3">
      <c r="A32" s="131" t="s">
        <v>9</v>
      </c>
      <c r="B32" s="172">
        <v>200</v>
      </c>
      <c r="C32" s="173"/>
      <c r="D32" s="7">
        <v>0.17</v>
      </c>
      <c r="E32" s="7">
        <v>0.04</v>
      </c>
      <c r="F32" s="7">
        <v>10.5</v>
      </c>
      <c r="G32" s="7">
        <v>43.04</v>
      </c>
      <c r="H32" s="20">
        <v>376</v>
      </c>
    </row>
    <row r="33" spans="1:8" ht="18" customHeight="1" x14ac:dyDescent="0.3">
      <c r="A33" s="131" t="s">
        <v>105</v>
      </c>
      <c r="B33" s="172">
        <v>10</v>
      </c>
      <c r="C33" s="173"/>
      <c r="D33" s="7">
        <v>2.6</v>
      </c>
      <c r="E33" s="7">
        <v>2.7</v>
      </c>
      <c r="F33" s="7">
        <v>0</v>
      </c>
      <c r="G33" s="7">
        <v>34.6</v>
      </c>
      <c r="H33" s="20">
        <v>15</v>
      </c>
    </row>
    <row r="34" spans="1:8" ht="18" customHeight="1" x14ac:dyDescent="0.3">
      <c r="A34" s="55" t="s">
        <v>79</v>
      </c>
      <c r="B34" s="181">
        <v>20</v>
      </c>
      <c r="C34" s="182"/>
      <c r="D34" s="7">
        <v>0.96799999999999997</v>
      </c>
      <c r="E34" s="7">
        <v>1.004</v>
      </c>
      <c r="F34" s="7">
        <v>6.4119999999999999</v>
      </c>
      <c r="G34" s="7">
        <v>38.56</v>
      </c>
      <c r="H34" s="20" t="s">
        <v>59</v>
      </c>
    </row>
    <row r="35" spans="1:8" s="34" customFormat="1" ht="18" customHeight="1" x14ac:dyDescent="0.25">
      <c r="A35" s="9" t="s">
        <v>10</v>
      </c>
      <c r="B35" s="183">
        <f>SUM(B30:C34)</f>
        <v>585</v>
      </c>
      <c r="C35" s="184"/>
      <c r="D35" s="122">
        <f>SUM(D30:D34)</f>
        <v>16.588000000000001</v>
      </c>
      <c r="E35" s="122">
        <f>SUM(E30:E34)</f>
        <v>16.589000000000002</v>
      </c>
      <c r="F35" s="122">
        <f>SUM(F30:F34)</f>
        <v>100.462</v>
      </c>
      <c r="G35" s="122">
        <f>SUM(G30:G34)</f>
        <v>600.5</v>
      </c>
      <c r="H35" s="123"/>
    </row>
    <row r="36" spans="1:8" ht="18" customHeight="1" x14ac:dyDescent="0.25">
      <c r="A36" s="176" t="s">
        <v>33</v>
      </c>
      <c r="B36" s="177"/>
      <c r="C36" s="178"/>
      <c r="D36" s="4"/>
      <c r="E36" s="4"/>
      <c r="F36" s="4"/>
      <c r="G36" s="4"/>
      <c r="H36" s="127"/>
    </row>
    <row r="37" spans="1:8" ht="18.75" x14ac:dyDescent="0.25">
      <c r="A37" s="62" t="s">
        <v>110</v>
      </c>
      <c r="B37" s="170">
        <v>100</v>
      </c>
      <c r="C37" s="171"/>
      <c r="D37" s="14">
        <v>1.1599999999999999</v>
      </c>
      <c r="E37" s="14">
        <v>5.86</v>
      </c>
      <c r="F37" s="14">
        <v>11.3</v>
      </c>
      <c r="G37" s="14">
        <v>102.2</v>
      </c>
      <c r="H37" s="26">
        <v>43</v>
      </c>
    </row>
    <row r="38" spans="1:8" ht="18.75" x14ac:dyDescent="0.3">
      <c r="A38" s="15" t="s">
        <v>67</v>
      </c>
      <c r="B38" s="231">
        <v>250</v>
      </c>
      <c r="C38" s="232"/>
      <c r="D38" s="13">
        <v>17.38</v>
      </c>
      <c r="E38" s="13">
        <v>6.18</v>
      </c>
      <c r="F38" s="13">
        <v>40.28</v>
      </c>
      <c r="G38" s="13">
        <v>286.39999999999998</v>
      </c>
      <c r="H38" s="20">
        <v>112</v>
      </c>
    </row>
    <row r="39" spans="1:8" ht="18.75" x14ac:dyDescent="0.3">
      <c r="A39" s="131" t="s">
        <v>87</v>
      </c>
      <c r="B39" s="181">
        <v>250</v>
      </c>
      <c r="C39" s="182"/>
      <c r="D39" s="18">
        <v>7.84</v>
      </c>
      <c r="E39" s="18">
        <v>16.02</v>
      </c>
      <c r="F39" s="18">
        <v>20.3</v>
      </c>
      <c r="G39" s="18">
        <v>257.10000000000002</v>
      </c>
      <c r="H39" s="20">
        <v>259</v>
      </c>
    </row>
    <row r="40" spans="1:8" ht="18.75" x14ac:dyDescent="0.3">
      <c r="A40" s="12" t="s">
        <v>13</v>
      </c>
      <c r="B40" s="172">
        <v>200</v>
      </c>
      <c r="C40" s="173"/>
      <c r="D40" s="7">
        <v>0.3</v>
      </c>
      <c r="E40" s="7">
        <v>0.1</v>
      </c>
      <c r="F40" s="7">
        <v>23.666666666666668</v>
      </c>
      <c r="G40" s="7">
        <v>96</v>
      </c>
      <c r="H40" s="20">
        <v>349</v>
      </c>
    </row>
    <row r="41" spans="1:8" ht="18.75" x14ac:dyDescent="0.3">
      <c r="A41" s="131" t="s">
        <v>14</v>
      </c>
      <c r="B41" s="181">
        <v>30</v>
      </c>
      <c r="C41" s="182"/>
      <c r="D41" s="7">
        <v>1.5</v>
      </c>
      <c r="E41" s="7">
        <v>0.3</v>
      </c>
      <c r="F41" s="7">
        <v>13.800000000000002</v>
      </c>
      <c r="G41" s="7">
        <v>63.521999999999998</v>
      </c>
      <c r="H41" s="20" t="s">
        <v>59</v>
      </c>
    </row>
    <row r="42" spans="1:8" ht="18" customHeight="1" x14ac:dyDescent="0.3">
      <c r="A42" s="131" t="s">
        <v>15</v>
      </c>
      <c r="B42" s="181">
        <v>30</v>
      </c>
      <c r="C42" s="182"/>
      <c r="D42" s="7">
        <v>2.25</v>
      </c>
      <c r="E42" s="7">
        <v>0.22200000000000003</v>
      </c>
      <c r="F42" s="7">
        <v>14.549999999999999</v>
      </c>
      <c r="G42" s="7">
        <v>69.3</v>
      </c>
      <c r="H42" s="20" t="s">
        <v>59</v>
      </c>
    </row>
    <row r="43" spans="1:8" ht="18" customHeight="1" x14ac:dyDescent="0.3">
      <c r="A43" s="131"/>
      <c r="B43" s="181"/>
      <c r="C43" s="182"/>
      <c r="D43" s="7"/>
      <c r="E43" s="7"/>
      <c r="F43" s="7"/>
      <c r="G43" s="7"/>
      <c r="H43" s="20"/>
    </row>
    <row r="44" spans="1:8" s="34" customFormat="1" ht="18" customHeight="1" x14ac:dyDescent="0.25">
      <c r="A44" s="9" t="s">
        <v>16</v>
      </c>
      <c r="B44" s="183">
        <f>SUM(B37:C43)</f>
        <v>860</v>
      </c>
      <c r="C44" s="184"/>
      <c r="D44" s="4">
        <f>SUM(D37:D43)</f>
        <v>30.43</v>
      </c>
      <c r="E44" s="4">
        <f>SUM(E37:E43)</f>
        <v>28.682000000000002</v>
      </c>
      <c r="F44" s="4">
        <f t="shared" ref="F44:G44" si="1">SUM(F37:F43)</f>
        <v>123.89666666666666</v>
      </c>
      <c r="G44" s="4">
        <f t="shared" si="1"/>
        <v>874.52200000000005</v>
      </c>
      <c r="H44" s="123"/>
    </row>
    <row r="45" spans="1:8" s="31" customFormat="1" ht="18" customHeight="1" x14ac:dyDescent="0.25">
      <c r="A45" s="33" t="s">
        <v>17</v>
      </c>
      <c r="B45" s="221"/>
      <c r="C45" s="222"/>
      <c r="D45" s="4">
        <f>D35+D44</f>
        <v>47.018000000000001</v>
      </c>
      <c r="E45" s="4">
        <f>E35+E44</f>
        <v>45.271000000000001</v>
      </c>
      <c r="F45" s="4">
        <f>F35+F44</f>
        <v>224.35866666666666</v>
      </c>
      <c r="G45" s="4">
        <f>G35+G44</f>
        <v>1475.0219999999999</v>
      </c>
      <c r="H45" s="8"/>
    </row>
    <row r="46" spans="1:8" ht="18" customHeight="1" x14ac:dyDescent="0.25">
      <c r="A46" s="176" t="s">
        <v>36</v>
      </c>
      <c r="B46" s="177"/>
      <c r="C46" s="177"/>
      <c r="D46" s="177"/>
      <c r="E46" s="177"/>
      <c r="F46" s="177"/>
      <c r="G46" s="178"/>
      <c r="H46" s="127"/>
    </row>
    <row r="47" spans="1:8" ht="18" customHeight="1" x14ac:dyDescent="0.25">
      <c r="A47" s="176" t="s">
        <v>35</v>
      </c>
      <c r="B47" s="177"/>
      <c r="C47" s="178"/>
      <c r="D47" s="4"/>
      <c r="E47" s="4"/>
      <c r="F47" s="4"/>
      <c r="G47" s="4"/>
      <c r="H47" s="127"/>
    </row>
    <row r="48" spans="1:8" ht="33.75" x14ac:dyDescent="0.25">
      <c r="A48" s="56" t="s">
        <v>150</v>
      </c>
      <c r="B48" s="227">
        <v>230</v>
      </c>
      <c r="C48" s="194"/>
      <c r="D48" s="16">
        <v>26.6</v>
      </c>
      <c r="E48" s="16">
        <v>13.6</v>
      </c>
      <c r="F48" s="16">
        <v>24.2</v>
      </c>
      <c r="G48" s="16">
        <v>332</v>
      </c>
      <c r="H48" s="130">
        <v>224</v>
      </c>
    </row>
    <row r="49" spans="1:8" ht="18" customHeight="1" x14ac:dyDescent="0.3">
      <c r="A49" s="131" t="s">
        <v>72</v>
      </c>
      <c r="B49" s="172">
        <v>10</v>
      </c>
      <c r="C49" s="173"/>
      <c r="D49" s="7">
        <v>0.1</v>
      </c>
      <c r="E49" s="7">
        <v>7.25</v>
      </c>
      <c r="F49" s="7">
        <v>0.13999999999999996</v>
      </c>
      <c r="G49" s="7">
        <v>65.84</v>
      </c>
      <c r="H49" s="20">
        <v>14</v>
      </c>
    </row>
    <row r="50" spans="1:8" ht="18" customHeight="1" x14ac:dyDescent="0.3">
      <c r="A50" s="131" t="s">
        <v>84</v>
      </c>
      <c r="B50" s="181">
        <v>100</v>
      </c>
      <c r="C50" s="182"/>
      <c r="D50" s="7">
        <f>0.9/100*150</f>
        <v>1.35</v>
      </c>
      <c r="E50" s="7">
        <f>0.23/100*150</f>
        <v>0.34499999999999997</v>
      </c>
      <c r="F50" s="7">
        <f>11.8/100*150-1.75</f>
        <v>15.950000000000003</v>
      </c>
      <c r="G50" s="7">
        <v>72.3</v>
      </c>
      <c r="H50" s="20" t="s">
        <v>59</v>
      </c>
    </row>
    <row r="51" spans="1:8" ht="18" customHeight="1" x14ac:dyDescent="0.3">
      <c r="A51" s="55" t="s">
        <v>79</v>
      </c>
      <c r="B51" s="181">
        <v>20</v>
      </c>
      <c r="C51" s="182"/>
      <c r="D51" s="7">
        <v>0.96799999999999997</v>
      </c>
      <c r="E51" s="7">
        <v>1.004</v>
      </c>
      <c r="F51" s="7">
        <v>6.4119999999999999</v>
      </c>
      <c r="G51" s="7">
        <v>38.56</v>
      </c>
      <c r="H51" s="20" t="s">
        <v>59</v>
      </c>
    </row>
    <row r="52" spans="1:8" ht="18" customHeight="1" x14ac:dyDescent="0.3">
      <c r="A52" s="131" t="s">
        <v>71</v>
      </c>
      <c r="B52" s="181">
        <v>200</v>
      </c>
      <c r="C52" s="182"/>
      <c r="D52" s="7">
        <v>0.17</v>
      </c>
      <c r="E52" s="7">
        <v>0.04</v>
      </c>
      <c r="F52" s="7">
        <v>10.5</v>
      </c>
      <c r="G52" s="7">
        <v>43.04</v>
      </c>
      <c r="H52" s="20">
        <v>376</v>
      </c>
    </row>
    <row r="53" spans="1:8" s="34" customFormat="1" ht="18" customHeight="1" x14ac:dyDescent="0.25">
      <c r="A53" s="9" t="s">
        <v>10</v>
      </c>
      <c r="B53" s="183">
        <f>SUM(B48:C52)</f>
        <v>560</v>
      </c>
      <c r="C53" s="184"/>
      <c r="D53" s="122">
        <f>SUM(D48:D52)</f>
        <v>29.188000000000006</v>
      </c>
      <c r="E53" s="122">
        <f>SUM(E48:E52)</f>
        <v>22.239000000000001</v>
      </c>
      <c r="F53" s="122">
        <f>SUM(F48:F52)</f>
        <v>57.202000000000005</v>
      </c>
      <c r="G53" s="122">
        <f>SUM(G48:G52)</f>
        <v>551.74</v>
      </c>
      <c r="H53" s="123"/>
    </row>
    <row r="54" spans="1:8" ht="18" customHeight="1" x14ac:dyDescent="0.25">
      <c r="A54" s="176" t="s">
        <v>33</v>
      </c>
      <c r="B54" s="177"/>
      <c r="C54" s="178"/>
      <c r="D54" s="4"/>
      <c r="E54" s="4"/>
      <c r="F54" s="4"/>
      <c r="G54" s="4"/>
      <c r="H54" s="127"/>
    </row>
    <row r="55" spans="1:8" ht="35.25" customHeight="1" x14ac:dyDescent="0.25">
      <c r="A55" s="65" t="s">
        <v>111</v>
      </c>
      <c r="B55" s="238">
        <v>100</v>
      </c>
      <c r="C55" s="239"/>
      <c r="D55" s="35">
        <v>3.5</v>
      </c>
      <c r="E55" s="35">
        <v>4</v>
      </c>
      <c r="F55" s="35">
        <v>6.8</v>
      </c>
      <c r="G55" s="35">
        <v>76</v>
      </c>
      <c r="H55" s="63" t="s">
        <v>104</v>
      </c>
    </row>
    <row r="56" spans="1:8" ht="18" customHeight="1" x14ac:dyDescent="0.25">
      <c r="A56" s="19" t="s">
        <v>68</v>
      </c>
      <c r="B56" s="225">
        <v>250</v>
      </c>
      <c r="C56" s="226"/>
      <c r="D56" s="21">
        <v>5.4</v>
      </c>
      <c r="E56" s="21">
        <v>13.32</v>
      </c>
      <c r="F56" s="21">
        <v>14.24</v>
      </c>
      <c r="G56" s="6">
        <v>198.45</v>
      </c>
      <c r="H56" s="130">
        <v>164</v>
      </c>
    </row>
    <row r="57" spans="1:8" ht="18" customHeight="1" x14ac:dyDescent="0.3">
      <c r="A57" s="5" t="s">
        <v>61</v>
      </c>
      <c r="B57" s="172">
        <v>180</v>
      </c>
      <c r="C57" s="173"/>
      <c r="D57" s="7">
        <v>12.35</v>
      </c>
      <c r="E57" s="7">
        <v>8.75</v>
      </c>
      <c r="F57" s="7">
        <v>18.96</v>
      </c>
      <c r="G57" s="7">
        <v>251.1</v>
      </c>
      <c r="H57" s="20">
        <v>198</v>
      </c>
    </row>
    <row r="58" spans="1:8" ht="18" customHeight="1" x14ac:dyDescent="0.3">
      <c r="A58" s="132" t="s">
        <v>19</v>
      </c>
      <c r="B58" s="174">
        <v>110</v>
      </c>
      <c r="C58" s="175"/>
      <c r="D58" s="18">
        <v>7.8090909090909086</v>
      </c>
      <c r="E58" s="18">
        <v>7.6999999999999993</v>
      </c>
      <c r="F58" s="18">
        <v>8.0909090909090917</v>
      </c>
      <c r="G58" s="18">
        <v>132.54</v>
      </c>
      <c r="H58" s="20" t="s">
        <v>28</v>
      </c>
    </row>
    <row r="59" spans="1:8" ht="18" customHeight="1" x14ac:dyDescent="0.3">
      <c r="A59" s="12" t="s">
        <v>13</v>
      </c>
      <c r="B59" s="227">
        <v>200</v>
      </c>
      <c r="C59" s="194"/>
      <c r="D59" s="7">
        <v>0.3</v>
      </c>
      <c r="E59" s="7">
        <v>0.1</v>
      </c>
      <c r="F59" s="7">
        <v>23.666666666666668</v>
      </c>
      <c r="G59" s="7">
        <v>96</v>
      </c>
      <c r="H59" s="20">
        <v>349</v>
      </c>
    </row>
    <row r="60" spans="1:8" ht="18" customHeight="1" x14ac:dyDescent="0.3">
      <c r="A60" s="131" t="s">
        <v>14</v>
      </c>
      <c r="B60" s="181">
        <v>20</v>
      </c>
      <c r="C60" s="182"/>
      <c r="D60" s="7">
        <v>1</v>
      </c>
      <c r="E60" s="7">
        <v>0.2</v>
      </c>
      <c r="F60" s="7">
        <v>9.2000000000000011</v>
      </c>
      <c r="G60" s="7">
        <v>42.347999999999999</v>
      </c>
      <c r="H60" s="20" t="s">
        <v>59</v>
      </c>
    </row>
    <row r="61" spans="1:8" ht="18" customHeight="1" x14ac:dyDescent="0.3">
      <c r="A61" s="131" t="s">
        <v>15</v>
      </c>
      <c r="B61" s="181">
        <v>30</v>
      </c>
      <c r="C61" s="182"/>
      <c r="D61" s="7">
        <v>2.25</v>
      </c>
      <c r="E61" s="7">
        <v>0.22200000000000003</v>
      </c>
      <c r="F61" s="7">
        <v>14.549999999999999</v>
      </c>
      <c r="G61" s="7">
        <v>69.3</v>
      </c>
      <c r="H61" s="20" t="s">
        <v>59</v>
      </c>
    </row>
    <row r="62" spans="1:8" s="34" customFormat="1" ht="18" customHeight="1" x14ac:dyDescent="0.25">
      <c r="A62" s="9" t="s">
        <v>16</v>
      </c>
      <c r="B62" s="183">
        <f>SUM(B55:C61)</f>
        <v>890</v>
      </c>
      <c r="C62" s="184"/>
      <c r="D62" s="4">
        <f>SUM(D55:D61)</f>
        <v>32.609090909090909</v>
      </c>
      <c r="E62" s="4">
        <f>SUM(E55:E61)</f>
        <v>34.292000000000002</v>
      </c>
      <c r="F62" s="4">
        <f>SUM(F55:F61)</f>
        <v>95.507575757575765</v>
      </c>
      <c r="G62" s="4">
        <f>SUM(G55:G61)</f>
        <v>865.73799999999983</v>
      </c>
      <c r="H62" s="123"/>
    </row>
    <row r="63" spans="1:8" s="31" customFormat="1" ht="18" customHeight="1" x14ac:dyDescent="0.25">
      <c r="A63" s="33" t="s">
        <v>17</v>
      </c>
      <c r="B63" s="221"/>
      <c r="C63" s="222"/>
      <c r="D63" s="4">
        <f>D53+D62</f>
        <v>61.797090909090912</v>
      </c>
      <c r="E63" s="4">
        <f>E53+E62</f>
        <v>56.531000000000006</v>
      </c>
      <c r="F63" s="4">
        <f>F53+F62</f>
        <v>152.70957575757578</v>
      </c>
      <c r="G63" s="4">
        <f>G53+G62</f>
        <v>1417.4779999999998</v>
      </c>
      <c r="H63" s="8"/>
    </row>
    <row r="64" spans="1:8" ht="18" customHeight="1" x14ac:dyDescent="0.25">
      <c r="A64" s="176" t="s">
        <v>37</v>
      </c>
      <c r="B64" s="177"/>
      <c r="C64" s="177"/>
      <c r="D64" s="177"/>
      <c r="E64" s="177"/>
      <c r="F64" s="177"/>
      <c r="G64" s="178"/>
      <c r="H64" s="127"/>
    </row>
    <row r="65" spans="1:8" ht="18" customHeight="1" x14ac:dyDescent="0.25">
      <c r="A65" s="40" t="s">
        <v>35</v>
      </c>
      <c r="B65" s="176"/>
      <c r="C65" s="178"/>
      <c r="D65" s="4"/>
      <c r="E65" s="4"/>
      <c r="F65" s="4"/>
      <c r="G65" s="4"/>
      <c r="H65" s="127"/>
    </row>
    <row r="66" spans="1:8" ht="37.5" x14ac:dyDescent="0.3">
      <c r="A66" s="56" t="s">
        <v>92</v>
      </c>
      <c r="B66" s="227">
        <v>255</v>
      </c>
      <c r="C66" s="194"/>
      <c r="D66" s="16">
        <f>10.6-2.76-2</f>
        <v>5.84</v>
      </c>
      <c r="E66" s="16">
        <v>10</v>
      </c>
      <c r="F66" s="16">
        <f>72.5-13+2.56-8</f>
        <v>54.06</v>
      </c>
      <c r="G66" s="16">
        <v>329.6</v>
      </c>
      <c r="H66" s="130">
        <v>175</v>
      </c>
    </row>
    <row r="67" spans="1:8" ht="18" customHeight="1" x14ac:dyDescent="0.3">
      <c r="A67" s="131" t="s">
        <v>72</v>
      </c>
      <c r="B67" s="172">
        <v>10</v>
      </c>
      <c r="C67" s="173"/>
      <c r="D67" s="7">
        <v>0.1</v>
      </c>
      <c r="E67" s="7">
        <v>7.25</v>
      </c>
      <c r="F67" s="7">
        <v>0.13999999999999996</v>
      </c>
      <c r="G67" s="7">
        <v>65.84</v>
      </c>
      <c r="H67" s="20">
        <v>14</v>
      </c>
    </row>
    <row r="68" spans="1:8" ht="18" customHeight="1" x14ac:dyDescent="0.3">
      <c r="A68" s="131" t="s">
        <v>105</v>
      </c>
      <c r="B68" s="172">
        <v>10</v>
      </c>
      <c r="C68" s="173"/>
      <c r="D68" s="7">
        <v>2.6</v>
      </c>
      <c r="E68" s="7">
        <v>2.7</v>
      </c>
      <c r="F68" s="7">
        <v>0</v>
      </c>
      <c r="G68" s="7">
        <v>34.6</v>
      </c>
      <c r="H68" s="20">
        <v>15</v>
      </c>
    </row>
    <row r="69" spans="1:8" ht="18" customHeight="1" x14ac:dyDescent="0.3">
      <c r="A69" s="131" t="s">
        <v>114</v>
      </c>
      <c r="B69" s="172">
        <v>40</v>
      </c>
      <c r="C69" s="173"/>
      <c r="D69" s="7">
        <v>5.0999999999999996</v>
      </c>
      <c r="E69" s="7">
        <v>4.5999999999999996</v>
      </c>
      <c r="F69" s="7">
        <v>0.3</v>
      </c>
      <c r="G69" s="7">
        <v>63</v>
      </c>
      <c r="H69" s="20">
        <v>209</v>
      </c>
    </row>
    <row r="70" spans="1:8" ht="18" customHeight="1" x14ac:dyDescent="0.3">
      <c r="A70" s="131" t="s">
        <v>79</v>
      </c>
      <c r="B70" s="181">
        <v>40</v>
      </c>
      <c r="C70" s="182"/>
      <c r="D70" s="7">
        <v>2</v>
      </c>
      <c r="E70" s="7">
        <v>2</v>
      </c>
      <c r="F70" s="7">
        <v>12.8</v>
      </c>
      <c r="G70" s="7">
        <v>77.2</v>
      </c>
      <c r="H70" s="20" t="s">
        <v>59</v>
      </c>
    </row>
    <row r="71" spans="1:8" ht="18" customHeight="1" x14ac:dyDescent="0.3">
      <c r="A71" s="131" t="s">
        <v>71</v>
      </c>
      <c r="B71" s="181">
        <v>200</v>
      </c>
      <c r="C71" s="182"/>
      <c r="D71" s="7">
        <v>0.17</v>
      </c>
      <c r="E71" s="7">
        <v>0.04</v>
      </c>
      <c r="F71" s="7">
        <v>10.5</v>
      </c>
      <c r="G71" s="7">
        <v>43.04</v>
      </c>
      <c r="H71" s="20">
        <v>376</v>
      </c>
    </row>
    <row r="72" spans="1:8" s="31" customFormat="1" ht="18" customHeight="1" x14ac:dyDescent="0.25">
      <c r="A72" s="9" t="s">
        <v>10</v>
      </c>
      <c r="B72" s="236">
        <f>SUM(B66:C71)</f>
        <v>555</v>
      </c>
      <c r="C72" s="240"/>
      <c r="D72" s="122">
        <f>SUM(D66:D71)</f>
        <v>15.809999999999999</v>
      </c>
      <c r="E72" s="122">
        <f t="shared" ref="E72:G72" si="2">SUM(E66:E71)</f>
        <v>26.589999999999996</v>
      </c>
      <c r="F72" s="122">
        <f t="shared" si="2"/>
        <v>77.8</v>
      </c>
      <c r="G72" s="122">
        <f t="shared" si="2"/>
        <v>613.28000000000009</v>
      </c>
      <c r="H72" s="123"/>
    </row>
    <row r="73" spans="1:8" s="31" customFormat="1" ht="18" customHeight="1" x14ac:dyDescent="0.25">
      <c r="A73" s="176" t="s">
        <v>33</v>
      </c>
      <c r="B73" s="177"/>
      <c r="C73" s="11"/>
      <c r="D73" s="4"/>
      <c r="E73" s="4"/>
      <c r="F73" s="4"/>
      <c r="G73" s="4"/>
      <c r="H73" s="45"/>
    </row>
    <row r="74" spans="1:8" s="31" customFormat="1" ht="44.25" customHeight="1" x14ac:dyDescent="0.25">
      <c r="A74" s="128" t="s">
        <v>108</v>
      </c>
      <c r="B74" s="241">
        <v>100</v>
      </c>
      <c r="C74" s="241"/>
      <c r="D74" s="35">
        <v>1.1599999999999999</v>
      </c>
      <c r="E74" s="35">
        <v>0.16</v>
      </c>
      <c r="F74" s="35">
        <v>5.16</v>
      </c>
      <c r="G74" s="35">
        <v>26.3</v>
      </c>
      <c r="H74" s="64" t="s">
        <v>8</v>
      </c>
    </row>
    <row r="75" spans="1:8" ht="18.75" x14ac:dyDescent="0.3">
      <c r="A75" s="19" t="s">
        <v>51</v>
      </c>
      <c r="B75" s="230">
        <v>250</v>
      </c>
      <c r="C75" s="186"/>
      <c r="D75" s="41">
        <v>6.8</v>
      </c>
      <c r="E75" s="41">
        <v>19.399999999999999</v>
      </c>
      <c r="F75" s="41">
        <v>5.37</v>
      </c>
      <c r="G75" s="41">
        <v>203</v>
      </c>
      <c r="H75" s="20">
        <v>82</v>
      </c>
    </row>
    <row r="76" spans="1:8" ht="26.25" customHeight="1" x14ac:dyDescent="0.3">
      <c r="A76" s="15" t="s">
        <v>170</v>
      </c>
      <c r="B76" s="170">
        <v>100</v>
      </c>
      <c r="C76" s="171"/>
      <c r="D76" s="35">
        <v>13.1</v>
      </c>
      <c r="E76" s="35">
        <v>8.6999999999999993</v>
      </c>
      <c r="F76" s="35">
        <v>9.4</v>
      </c>
      <c r="G76" s="35">
        <v>168.6</v>
      </c>
      <c r="H76" s="20">
        <v>254</v>
      </c>
    </row>
    <row r="77" spans="1:8" ht="18" customHeight="1" x14ac:dyDescent="0.3">
      <c r="A77" s="132" t="s">
        <v>83</v>
      </c>
      <c r="B77" s="174">
        <v>180</v>
      </c>
      <c r="C77" s="175"/>
      <c r="D77" s="16">
        <v>6.48</v>
      </c>
      <c r="E77" s="16">
        <v>11.03</v>
      </c>
      <c r="F77" s="16">
        <v>31.68</v>
      </c>
      <c r="G77" s="16">
        <v>252</v>
      </c>
      <c r="H77" s="20" t="s">
        <v>89</v>
      </c>
    </row>
    <row r="78" spans="1:8" ht="18" customHeight="1" x14ac:dyDescent="0.3">
      <c r="A78" s="12" t="s">
        <v>65</v>
      </c>
      <c r="B78" s="172">
        <v>200</v>
      </c>
      <c r="C78" s="173"/>
      <c r="D78" s="14">
        <v>0.27</v>
      </c>
      <c r="E78" s="14">
        <v>0.1</v>
      </c>
      <c r="F78" s="7">
        <v>26.55</v>
      </c>
      <c r="G78" s="7">
        <v>108.2</v>
      </c>
      <c r="H78" s="20">
        <v>396</v>
      </c>
    </row>
    <row r="79" spans="1:8" s="31" customFormat="1" ht="18" customHeight="1" x14ac:dyDescent="0.3">
      <c r="A79" s="131" t="s">
        <v>14</v>
      </c>
      <c r="B79" s="181">
        <v>30</v>
      </c>
      <c r="C79" s="182"/>
      <c r="D79" s="7">
        <v>1.5</v>
      </c>
      <c r="E79" s="7">
        <v>0.3</v>
      </c>
      <c r="F79" s="7">
        <v>13.8</v>
      </c>
      <c r="G79" s="7">
        <v>63.5</v>
      </c>
      <c r="H79" s="20" t="s">
        <v>59</v>
      </c>
    </row>
    <row r="80" spans="1:8" s="31" customFormat="1" ht="18" customHeight="1" x14ac:dyDescent="0.3">
      <c r="A80" s="131" t="s">
        <v>15</v>
      </c>
      <c r="B80" s="181">
        <v>30</v>
      </c>
      <c r="C80" s="182"/>
      <c r="D80" s="7">
        <v>2.25</v>
      </c>
      <c r="E80" s="7">
        <v>0.22200000000000003</v>
      </c>
      <c r="F80" s="7">
        <v>14.549999999999999</v>
      </c>
      <c r="G80" s="7">
        <v>69.3</v>
      </c>
      <c r="H80" s="20" t="s">
        <v>59</v>
      </c>
    </row>
    <row r="81" spans="1:8" s="31" customFormat="1" ht="18" customHeight="1" x14ac:dyDescent="0.25">
      <c r="A81" s="9" t="s">
        <v>16</v>
      </c>
      <c r="B81" s="183">
        <f>SUM(B74:C80)</f>
        <v>890</v>
      </c>
      <c r="C81" s="184"/>
      <c r="D81" s="4">
        <f>SUM(D74:D80)</f>
        <v>31.56</v>
      </c>
      <c r="E81" s="4">
        <f>SUM(E74:E80)</f>
        <v>39.911999999999999</v>
      </c>
      <c r="F81" s="4">
        <f>SUM(F74:F80)</f>
        <v>106.50999999999999</v>
      </c>
      <c r="G81" s="4">
        <f>SUM(G74:G80)</f>
        <v>890.9</v>
      </c>
      <c r="H81" s="123"/>
    </row>
    <row r="82" spans="1:8" ht="18" customHeight="1" x14ac:dyDescent="0.25">
      <c r="A82" s="33" t="s">
        <v>17</v>
      </c>
      <c r="B82" s="221"/>
      <c r="C82" s="222"/>
      <c r="D82" s="4">
        <f>D72+D81</f>
        <v>47.37</v>
      </c>
      <c r="E82" s="4">
        <f>E72+E81</f>
        <v>66.501999999999995</v>
      </c>
      <c r="F82" s="4">
        <f>F72+F81</f>
        <v>184.31</v>
      </c>
      <c r="G82" s="4">
        <f>G72+G81</f>
        <v>1504.18</v>
      </c>
      <c r="H82" s="8"/>
    </row>
    <row r="83" spans="1:8" ht="18" customHeight="1" x14ac:dyDescent="0.25">
      <c r="A83" s="176" t="s">
        <v>38</v>
      </c>
      <c r="B83" s="177"/>
      <c r="C83" s="177"/>
      <c r="D83" s="177"/>
      <c r="E83" s="177"/>
      <c r="F83" s="177"/>
      <c r="G83" s="178"/>
      <c r="H83" s="127"/>
    </row>
    <row r="84" spans="1:8" ht="18" customHeight="1" x14ac:dyDescent="0.25">
      <c r="A84" s="176" t="s">
        <v>35</v>
      </c>
      <c r="B84" s="177"/>
      <c r="C84" s="178"/>
      <c r="D84" s="4"/>
      <c r="E84" s="4"/>
      <c r="F84" s="4"/>
      <c r="G84" s="4"/>
      <c r="H84" s="127"/>
    </row>
    <row r="85" spans="1:8" ht="18.75" x14ac:dyDescent="0.3">
      <c r="A85" s="5" t="s">
        <v>60</v>
      </c>
      <c r="B85" s="195">
        <v>200</v>
      </c>
      <c r="C85" s="195"/>
      <c r="D85" s="7">
        <v>8.6333333333333329</v>
      </c>
      <c r="E85" s="7">
        <v>15</v>
      </c>
      <c r="F85" s="7">
        <v>46.7</v>
      </c>
      <c r="G85" s="7">
        <v>356.33</v>
      </c>
      <c r="H85" s="20">
        <v>204</v>
      </c>
    </row>
    <row r="86" spans="1:8" ht="18.75" x14ac:dyDescent="0.3">
      <c r="A86" s="131" t="s">
        <v>84</v>
      </c>
      <c r="B86" s="181">
        <v>100</v>
      </c>
      <c r="C86" s="182"/>
      <c r="D86" s="7">
        <f>0.9/100*150</f>
        <v>1.35</v>
      </c>
      <c r="E86" s="7">
        <f>0.23/100*150</f>
        <v>0.34499999999999997</v>
      </c>
      <c r="F86" s="7">
        <f>11.8/100*150-1.75</f>
        <v>15.950000000000003</v>
      </c>
      <c r="G86" s="7">
        <v>72.3</v>
      </c>
      <c r="H86" s="20" t="s">
        <v>59</v>
      </c>
    </row>
    <row r="87" spans="1:8" ht="18" customHeight="1" x14ac:dyDescent="0.3">
      <c r="A87" s="17" t="s">
        <v>18</v>
      </c>
      <c r="B87" s="181">
        <v>200</v>
      </c>
      <c r="C87" s="182"/>
      <c r="D87" s="7">
        <v>0.26</v>
      </c>
      <c r="E87" s="7">
        <v>0.05</v>
      </c>
      <c r="F87" s="7">
        <v>12.26</v>
      </c>
      <c r="G87" s="7">
        <v>49.72</v>
      </c>
      <c r="H87" s="20">
        <v>377</v>
      </c>
    </row>
    <row r="88" spans="1:8" ht="18" customHeight="1" x14ac:dyDescent="0.3">
      <c r="A88" s="55" t="s">
        <v>79</v>
      </c>
      <c r="B88" s="181">
        <v>50</v>
      </c>
      <c r="C88" s="182"/>
      <c r="D88" s="7">
        <v>2.5</v>
      </c>
      <c r="E88" s="7">
        <v>2.5</v>
      </c>
      <c r="F88" s="7">
        <v>16</v>
      </c>
      <c r="G88" s="7">
        <v>96.5</v>
      </c>
      <c r="H88" s="20" t="s">
        <v>59</v>
      </c>
    </row>
    <row r="89" spans="1:8" s="31" customFormat="1" ht="18" customHeight="1" x14ac:dyDescent="0.25">
      <c r="A89" s="9" t="s">
        <v>10</v>
      </c>
      <c r="B89" s="183">
        <f>SUM(B85:C88)</f>
        <v>550</v>
      </c>
      <c r="C89" s="184"/>
      <c r="D89" s="4">
        <f>SUM(D85:D88)</f>
        <v>12.743333333333332</v>
      </c>
      <c r="E89" s="4">
        <f t="shared" ref="E89:G89" si="3">SUM(E85:E88)</f>
        <v>17.895000000000003</v>
      </c>
      <c r="F89" s="4">
        <f t="shared" si="3"/>
        <v>90.910000000000011</v>
      </c>
      <c r="G89" s="4">
        <f t="shared" si="3"/>
        <v>574.85</v>
      </c>
      <c r="H89" s="123"/>
    </row>
    <row r="90" spans="1:8" s="31" customFormat="1" ht="18" customHeight="1" x14ac:dyDescent="0.25">
      <c r="A90" s="176" t="s">
        <v>33</v>
      </c>
      <c r="B90" s="177"/>
      <c r="C90" s="178"/>
      <c r="D90" s="4"/>
      <c r="E90" s="4"/>
      <c r="F90" s="4"/>
      <c r="G90" s="4"/>
      <c r="H90" s="45"/>
    </row>
    <row r="91" spans="1:8" s="31" customFormat="1" ht="18" customHeight="1" x14ac:dyDescent="0.25">
      <c r="A91" s="65" t="s">
        <v>107</v>
      </c>
      <c r="B91" s="242">
        <v>100</v>
      </c>
      <c r="C91" s="243"/>
      <c r="D91" s="18">
        <v>2.5</v>
      </c>
      <c r="E91" s="18">
        <v>6.5</v>
      </c>
      <c r="F91" s="18">
        <v>11.2</v>
      </c>
      <c r="G91" s="18">
        <v>112</v>
      </c>
      <c r="H91" s="45" t="s">
        <v>106</v>
      </c>
    </row>
    <row r="92" spans="1:8" ht="37.5" x14ac:dyDescent="0.25">
      <c r="A92" s="19" t="s">
        <v>154</v>
      </c>
      <c r="B92" s="225">
        <v>260</v>
      </c>
      <c r="C92" s="226"/>
      <c r="D92" s="21">
        <v>6.6</v>
      </c>
      <c r="E92" s="21">
        <v>14.8</v>
      </c>
      <c r="F92" s="21">
        <v>9.6999999999999993</v>
      </c>
      <c r="G92" s="6">
        <v>179.7</v>
      </c>
      <c r="H92" s="130">
        <v>84</v>
      </c>
    </row>
    <row r="93" spans="1:8" ht="18" customHeight="1" x14ac:dyDescent="0.3">
      <c r="A93" s="12" t="s">
        <v>93</v>
      </c>
      <c r="B93" s="172">
        <v>250</v>
      </c>
      <c r="C93" s="173"/>
      <c r="D93" s="18">
        <v>27.7</v>
      </c>
      <c r="E93" s="18">
        <v>12.15</v>
      </c>
      <c r="F93" s="18">
        <v>51.4</v>
      </c>
      <c r="G93" s="18">
        <v>396.3</v>
      </c>
      <c r="H93" s="20">
        <v>292</v>
      </c>
    </row>
    <row r="94" spans="1:8" ht="18" customHeight="1" x14ac:dyDescent="0.3">
      <c r="A94" s="12" t="s">
        <v>13</v>
      </c>
      <c r="B94" s="172">
        <v>200</v>
      </c>
      <c r="C94" s="173"/>
      <c r="D94" s="7">
        <v>0.3</v>
      </c>
      <c r="E94" s="7">
        <v>0.1</v>
      </c>
      <c r="F94" s="7">
        <v>23.666666666666668</v>
      </c>
      <c r="G94" s="7">
        <v>96</v>
      </c>
      <c r="H94" s="20">
        <v>349</v>
      </c>
    </row>
    <row r="95" spans="1:8" s="31" customFormat="1" ht="18" customHeight="1" x14ac:dyDescent="0.3">
      <c r="A95" s="131" t="s">
        <v>14</v>
      </c>
      <c r="B95" s="181">
        <v>20</v>
      </c>
      <c r="C95" s="182"/>
      <c r="D95" s="7">
        <v>1</v>
      </c>
      <c r="E95" s="7">
        <v>0.2</v>
      </c>
      <c r="F95" s="7">
        <v>9.2000000000000011</v>
      </c>
      <c r="G95" s="7">
        <v>42.347999999999999</v>
      </c>
      <c r="H95" s="20" t="s">
        <v>59</v>
      </c>
    </row>
    <row r="96" spans="1:8" s="31" customFormat="1" ht="18.75" customHeight="1" x14ac:dyDescent="0.3">
      <c r="A96" s="131" t="s">
        <v>15</v>
      </c>
      <c r="B96" s="181">
        <v>30</v>
      </c>
      <c r="C96" s="182"/>
      <c r="D96" s="7">
        <v>2.25</v>
      </c>
      <c r="E96" s="7">
        <v>0.22200000000000003</v>
      </c>
      <c r="F96" s="7">
        <v>14.549999999999999</v>
      </c>
      <c r="G96" s="7">
        <v>69.3</v>
      </c>
      <c r="H96" s="20" t="s">
        <v>59</v>
      </c>
    </row>
    <row r="97" spans="1:16" s="31" customFormat="1" ht="18.75" customHeight="1" x14ac:dyDescent="0.25">
      <c r="A97" s="9" t="s">
        <v>16</v>
      </c>
      <c r="B97" s="183">
        <f>SUM(B91:C96)</f>
        <v>860</v>
      </c>
      <c r="C97" s="184"/>
      <c r="D97" s="4">
        <f>SUM(D91:D96)</f>
        <v>40.349999999999994</v>
      </c>
      <c r="E97" s="4">
        <f>SUM(E91:E96)</f>
        <v>33.972000000000008</v>
      </c>
      <c r="F97" s="4">
        <f>SUM(F91:F96)</f>
        <v>119.71666666666667</v>
      </c>
      <c r="G97" s="4">
        <f>SUM(G91:G96)</f>
        <v>895.64799999999991</v>
      </c>
      <c r="H97" s="123"/>
    </row>
    <row r="98" spans="1:16" ht="18" customHeight="1" x14ac:dyDescent="0.25">
      <c r="A98" s="33" t="s">
        <v>17</v>
      </c>
      <c r="B98" s="221"/>
      <c r="C98" s="222"/>
      <c r="D98" s="4">
        <f>D89+D97</f>
        <v>53.093333333333327</v>
      </c>
      <c r="E98" s="4">
        <f>E89+E97</f>
        <v>51.867000000000012</v>
      </c>
      <c r="F98" s="4">
        <f>F89+F97</f>
        <v>210.62666666666667</v>
      </c>
      <c r="G98" s="4">
        <f>G89+G97</f>
        <v>1470.498</v>
      </c>
      <c r="H98" s="8"/>
    </row>
    <row r="99" spans="1:16" ht="18.75" x14ac:dyDescent="0.25">
      <c r="A99" s="176" t="s">
        <v>39</v>
      </c>
      <c r="B99" s="177"/>
      <c r="C99" s="177"/>
      <c r="D99" s="177"/>
      <c r="E99" s="177"/>
      <c r="F99" s="177"/>
      <c r="G99" s="178"/>
      <c r="H99" s="127"/>
    </row>
    <row r="100" spans="1:16" ht="18.75" customHeight="1" x14ac:dyDescent="0.25">
      <c r="A100" s="176" t="s">
        <v>35</v>
      </c>
      <c r="B100" s="177"/>
      <c r="C100" s="178"/>
      <c r="D100" s="4"/>
      <c r="E100" s="4"/>
      <c r="F100" s="4"/>
      <c r="G100" s="4"/>
      <c r="H100" s="127"/>
    </row>
    <row r="101" spans="1:16" ht="37.5" x14ac:dyDescent="0.25">
      <c r="A101" s="53" t="s">
        <v>94</v>
      </c>
      <c r="B101" s="227" t="s">
        <v>119</v>
      </c>
      <c r="C101" s="194"/>
      <c r="D101" s="35">
        <f>122/1000*200</f>
        <v>24.4</v>
      </c>
      <c r="E101" s="35">
        <v>10.7</v>
      </c>
      <c r="F101" s="35">
        <v>42.3</v>
      </c>
      <c r="G101" s="35">
        <v>363.1</v>
      </c>
      <c r="H101" s="130">
        <v>327</v>
      </c>
    </row>
    <row r="102" spans="1:16" ht="25.5" customHeight="1" x14ac:dyDescent="0.3">
      <c r="A102" s="131" t="s">
        <v>84</v>
      </c>
      <c r="B102" s="181">
        <v>100</v>
      </c>
      <c r="C102" s="182"/>
      <c r="D102" s="7">
        <f>0.9/100*150</f>
        <v>1.35</v>
      </c>
      <c r="E102" s="7">
        <f>0.23/100*150</f>
        <v>0.34499999999999997</v>
      </c>
      <c r="F102" s="7">
        <f>11.8/100*150-1.75</f>
        <v>15.950000000000003</v>
      </c>
      <c r="G102" s="7">
        <v>72.3</v>
      </c>
      <c r="H102" s="20" t="s">
        <v>59</v>
      </c>
    </row>
    <row r="103" spans="1:16" ht="18.75" x14ac:dyDescent="0.3">
      <c r="A103" s="17" t="s">
        <v>18</v>
      </c>
      <c r="B103" s="230">
        <v>200</v>
      </c>
      <c r="C103" s="186"/>
      <c r="D103" s="7">
        <v>0.26</v>
      </c>
      <c r="E103" s="7">
        <v>0.05</v>
      </c>
      <c r="F103" s="7">
        <v>12.26</v>
      </c>
      <c r="G103" s="7">
        <v>49.72</v>
      </c>
      <c r="H103" s="20">
        <v>377</v>
      </c>
    </row>
    <row r="104" spans="1:16" ht="18.75" x14ac:dyDescent="0.3">
      <c r="A104" s="131" t="s">
        <v>79</v>
      </c>
      <c r="B104" s="181">
        <v>50</v>
      </c>
      <c r="C104" s="182"/>
      <c r="D104" s="7">
        <v>2.5</v>
      </c>
      <c r="E104" s="7">
        <v>2.5</v>
      </c>
      <c r="F104" s="7">
        <v>16</v>
      </c>
      <c r="G104" s="7">
        <v>96.5</v>
      </c>
      <c r="H104" s="20" t="s">
        <v>59</v>
      </c>
    </row>
    <row r="105" spans="1:16" ht="24.75" customHeight="1" x14ac:dyDescent="0.3">
      <c r="A105" s="131"/>
      <c r="B105" s="172"/>
      <c r="C105" s="173"/>
      <c r="D105" s="7"/>
      <c r="E105" s="7"/>
      <c r="F105" s="7"/>
      <c r="G105" s="7"/>
      <c r="H105" s="20"/>
    </row>
    <row r="106" spans="1:16" s="31" customFormat="1" x14ac:dyDescent="0.25">
      <c r="A106" s="9" t="s">
        <v>10</v>
      </c>
      <c r="B106" s="183">
        <v>555</v>
      </c>
      <c r="C106" s="184"/>
      <c r="D106" s="4">
        <f>SUM(D101:D105)</f>
        <v>28.51</v>
      </c>
      <c r="E106" s="4">
        <f>SUM(E101:E105)</f>
        <v>13.595000000000001</v>
      </c>
      <c r="F106" s="4">
        <f>SUM(F101:F105)</f>
        <v>86.51</v>
      </c>
      <c r="G106" s="4">
        <f>SUM(G101:G105)</f>
        <v>581.62</v>
      </c>
      <c r="H106" s="123"/>
    </row>
    <row r="107" spans="1:16" s="31" customFormat="1" ht="18.75" x14ac:dyDescent="0.25">
      <c r="A107" s="176" t="s">
        <v>33</v>
      </c>
      <c r="B107" s="177"/>
      <c r="C107" s="178"/>
      <c r="D107" s="4"/>
      <c r="E107" s="4"/>
      <c r="F107" s="4"/>
      <c r="G107" s="4"/>
      <c r="H107" s="45"/>
    </row>
    <row r="108" spans="1:16" s="31" customFormat="1" ht="37.5" x14ac:dyDescent="0.25">
      <c r="A108" s="128" t="s">
        <v>109</v>
      </c>
      <c r="B108" s="241">
        <v>100</v>
      </c>
      <c r="C108" s="241"/>
      <c r="D108" s="35">
        <v>1.1599999999999999</v>
      </c>
      <c r="E108" s="35">
        <v>0.16</v>
      </c>
      <c r="F108" s="35">
        <v>5.16</v>
      </c>
      <c r="G108" s="35">
        <v>26.3</v>
      </c>
      <c r="H108" s="166" t="s">
        <v>8</v>
      </c>
      <c r="I108" s="167"/>
      <c r="J108" s="237"/>
      <c r="K108" s="237"/>
      <c r="L108" s="168"/>
      <c r="M108" s="168"/>
      <c r="N108" s="168"/>
      <c r="O108" s="168"/>
      <c r="P108" s="169"/>
    </row>
    <row r="109" spans="1:16" ht="18.75" customHeight="1" x14ac:dyDescent="0.25">
      <c r="A109" s="19" t="s">
        <v>49</v>
      </c>
      <c r="B109" s="225">
        <v>250</v>
      </c>
      <c r="C109" s="226"/>
      <c r="D109" s="21">
        <v>6.25</v>
      </c>
      <c r="E109" s="21">
        <v>9.6</v>
      </c>
      <c r="F109" s="21">
        <v>33.299999999999997</v>
      </c>
      <c r="G109" s="6">
        <v>244.7</v>
      </c>
      <c r="H109" s="130">
        <v>103</v>
      </c>
    </row>
    <row r="110" spans="1:16" ht="18.75" customHeight="1" x14ac:dyDescent="0.3">
      <c r="A110" s="5" t="s">
        <v>30</v>
      </c>
      <c r="B110" s="172">
        <v>110</v>
      </c>
      <c r="C110" s="173"/>
      <c r="D110" s="14">
        <v>11.65</v>
      </c>
      <c r="E110" s="14">
        <v>7.08</v>
      </c>
      <c r="F110" s="14">
        <v>12.727272727272727</v>
      </c>
      <c r="G110" s="14">
        <v>183.69</v>
      </c>
      <c r="H110" s="20" t="s">
        <v>98</v>
      </c>
    </row>
    <row r="111" spans="1:16" ht="18.75" customHeight="1" x14ac:dyDescent="0.3">
      <c r="A111" s="131" t="s">
        <v>11</v>
      </c>
      <c r="B111" s="181">
        <v>180</v>
      </c>
      <c r="C111" s="182"/>
      <c r="D111" s="7">
        <v>5.9</v>
      </c>
      <c r="E111" s="7">
        <v>12.7</v>
      </c>
      <c r="F111" s="7">
        <v>14.3</v>
      </c>
      <c r="G111" s="7">
        <v>258</v>
      </c>
      <c r="H111" s="20">
        <v>171</v>
      </c>
    </row>
    <row r="112" spans="1:16" ht="18.75" x14ac:dyDescent="0.3">
      <c r="A112" s="131" t="s">
        <v>20</v>
      </c>
      <c r="B112" s="181">
        <v>200</v>
      </c>
      <c r="C112" s="182"/>
      <c r="D112" s="7">
        <v>0.2</v>
      </c>
      <c r="E112" s="7">
        <v>0</v>
      </c>
      <c r="F112" s="7">
        <v>10.4</v>
      </c>
      <c r="G112" s="7">
        <v>41.9</v>
      </c>
      <c r="H112" s="20">
        <v>388</v>
      </c>
    </row>
    <row r="113" spans="1:8" s="31" customFormat="1" ht="18.75" x14ac:dyDescent="0.3">
      <c r="A113" s="131" t="s">
        <v>14</v>
      </c>
      <c r="B113" s="181">
        <v>30</v>
      </c>
      <c r="C113" s="182"/>
      <c r="D113" s="7">
        <v>1.5</v>
      </c>
      <c r="E113" s="7">
        <v>0.3</v>
      </c>
      <c r="F113" s="7">
        <v>13.800000000000002</v>
      </c>
      <c r="G113" s="7">
        <v>63.521999999999998</v>
      </c>
      <c r="H113" s="20" t="s">
        <v>59</v>
      </c>
    </row>
    <row r="114" spans="1:8" s="31" customFormat="1" ht="19.5" customHeight="1" x14ac:dyDescent="0.3">
      <c r="A114" s="131" t="s">
        <v>15</v>
      </c>
      <c r="B114" s="181">
        <v>30</v>
      </c>
      <c r="C114" s="182"/>
      <c r="D114" s="7">
        <v>2.25</v>
      </c>
      <c r="E114" s="7">
        <v>0.22200000000000003</v>
      </c>
      <c r="F114" s="7">
        <v>14.549999999999999</v>
      </c>
      <c r="G114" s="7">
        <v>69.3</v>
      </c>
      <c r="H114" s="20" t="s">
        <v>59</v>
      </c>
    </row>
    <row r="115" spans="1:8" s="31" customFormat="1" ht="18.75" customHeight="1" x14ac:dyDescent="0.25">
      <c r="A115" s="9" t="s">
        <v>16</v>
      </c>
      <c r="B115" s="183">
        <f>SUM(B108:C114)</f>
        <v>900</v>
      </c>
      <c r="C115" s="184"/>
      <c r="D115" s="4">
        <f>SUM(D108:D114)</f>
        <v>28.91</v>
      </c>
      <c r="E115" s="4">
        <f t="shared" ref="E115:G115" si="4">SUM(E108:E114)</f>
        <v>30.062000000000001</v>
      </c>
      <c r="F115" s="4">
        <f t="shared" si="4"/>
        <v>104.23727272727272</v>
      </c>
      <c r="G115" s="4">
        <f t="shared" si="4"/>
        <v>887.41200000000003</v>
      </c>
      <c r="H115" s="123"/>
    </row>
    <row r="116" spans="1:8" x14ac:dyDescent="0.25">
      <c r="A116" s="33" t="s">
        <v>17</v>
      </c>
      <c r="B116" s="221"/>
      <c r="C116" s="222"/>
      <c r="D116" s="4">
        <f>D106+D115</f>
        <v>57.42</v>
      </c>
      <c r="E116" s="4">
        <f>E106+E115</f>
        <v>43.657000000000004</v>
      </c>
      <c r="F116" s="4">
        <f>F106+F115</f>
        <v>190.74727272727273</v>
      </c>
      <c r="G116" s="4">
        <f>G106+G115</f>
        <v>1469.0320000000002</v>
      </c>
      <c r="H116" s="8"/>
    </row>
    <row r="117" spans="1:8" ht="18.75" x14ac:dyDescent="0.25">
      <c r="A117" s="176" t="s">
        <v>40</v>
      </c>
      <c r="B117" s="177"/>
      <c r="C117" s="177"/>
      <c r="D117" s="177"/>
      <c r="E117" s="177"/>
      <c r="F117" s="177"/>
      <c r="G117" s="177"/>
      <c r="H117" s="178"/>
    </row>
    <row r="118" spans="1:8" ht="18.75" customHeight="1" x14ac:dyDescent="0.25">
      <c r="A118" s="176" t="s">
        <v>35</v>
      </c>
      <c r="B118" s="177"/>
      <c r="C118" s="178"/>
      <c r="D118" s="4"/>
      <c r="E118" s="4"/>
      <c r="F118" s="4"/>
      <c r="G118" s="4"/>
      <c r="H118" s="127"/>
    </row>
    <row r="119" spans="1:8" ht="18.75" x14ac:dyDescent="0.3">
      <c r="A119" s="131" t="s">
        <v>173</v>
      </c>
      <c r="B119" s="181">
        <v>110</v>
      </c>
      <c r="C119" s="182"/>
      <c r="D119" s="7">
        <v>8.5</v>
      </c>
      <c r="E119" s="7">
        <v>5.4545454545454497</v>
      </c>
      <c r="F119" s="7">
        <v>9.4545454545454994</v>
      </c>
      <c r="G119" s="7">
        <v>120.54</v>
      </c>
      <c r="H119" s="20" t="s">
        <v>27</v>
      </c>
    </row>
    <row r="120" spans="1:8" ht="18.75" x14ac:dyDescent="0.3">
      <c r="A120" s="132" t="s">
        <v>52</v>
      </c>
      <c r="B120" s="189">
        <v>180</v>
      </c>
      <c r="C120" s="190"/>
      <c r="D120" s="18">
        <v>4.5</v>
      </c>
      <c r="E120" s="18">
        <v>18.7</v>
      </c>
      <c r="F120" s="18">
        <v>36.200000000000003</v>
      </c>
      <c r="G120" s="18">
        <v>302.60000000000002</v>
      </c>
      <c r="H120" s="20">
        <v>234</v>
      </c>
    </row>
    <row r="121" spans="1:8" ht="18.75" x14ac:dyDescent="0.3">
      <c r="A121" s="17" t="s">
        <v>18</v>
      </c>
      <c r="B121" s="230">
        <v>200</v>
      </c>
      <c r="C121" s="186"/>
      <c r="D121" s="7">
        <v>0.26</v>
      </c>
      <c r="E121" s="7">
        <v>0.05</v>
      </c>
      <c r="F121" s="7">
        <v>12.26</v>
      </c>
      <c r="G121" s="7">
        <v>49.72</v>
      </c>
      <c r="H121" s="20">
        <v>377</v>
      </c>
    </row>
    <row r="122" spans="1:8" ht="18.75" x14ac:dyDescent="0.3">
      <c r="A122" s="131" t="s">
        <v>79</v>
      </c>
      <c r="B122" s="181">
        <v>60</v>
      </c>
      <c r="C122" s="182"/>
      <c r="D122" s="7">
        <v>3</v>
      </c>
      <c r="E122" s="7">
        <v>3</v>
      </c>
      <c r="F122" s="7">
        <v>19.2</v>
      </c>
      <c r="G122" s="7">
        <v>115.8</v>
      </c>
      <c r="H122" s="20" t="s">
        <v>59</v>
      </c>
    </row>
    <row r="123" spans="1:8" x14ac:dyDescent="0.25">
      <c r="A123" s="9" t="s">
        <v>10</v>
      </c>
      <c r="B123" s="183">
        <f>SUM(B119:C122)</f>
        <v>550</v>
      </c>
      <c r="C123" s="184"/>
      <c r="D123" s="4">
        <f>SUM(D119:D122)</f>
        <v>16.259999999999998</v>
      </c>
      <c r="E123" s="4">
        <f>SUM(E119:E122)</f>
        <v>27.20454545454545</v>
      </c>
      <c r="F123" s="4">
        <f>SUM(F119:F122)</f>
        <v>77.114545454545492</v>
      </c>
      <c r="G123" s="4">
        <f>SUM(G119:G122)</f>
        <v>588.66</v>
      </c>
      <c r="H123" s="123"/>
    </row>
    <row r="124" spans="1:8" ht="18.75" x14ac:dyDescent="0.25">
      <c r="A124" s="176" t="s">
        <v>33</v>
      </c>
      <c r="B124" s="177"/>
      <c r="C124" s="178"/>
      <c r="D124" s="4"/>
      <c r="E124" s="4"/>
      <c r="F124" s="4"/>
      <c r="G124" s="4"/>
      <c r="H124" s="127"/>
    </row>
    <row r="125" spans="1:8" ht="18.75" x14ac:dyDescent="0.25">
      <c r="A125" s="62" t="s">
        <v>110</v>
      </c>
      <c r="B125" s="170">
        <v>100</v>
      </c>
      <c r="C125" s="171"/>
      <c r="D125" s="14">
        <v>1.1599999999999999</v>
      </c>
      <c r="E125" s="14">
        <v>5.86</v>
      </c>
      <c r="F125" s="14">
        <v>11.3</v>
      </c>
      <c r="G125" s="14">
        <v>102.2</v>
      </c>
      <c r="H125" s="26">
        <v>43</v>
      </c>
    </row>
    <row r="126" spans="1:8" ht="18.75" x14ac:dyDescent="0.3">
      <c r="A126" s="132" t="s">
        <v>88</v>
      </c>
      <c r="B126" s="228">
        <v>250</v>
      </c>
      <c r="C126" s="229"/>
      <c r="D126" s="18">
        <v>2.75</v>
      </c>
      <c r="E126" s="18">
        <v>5.8</v>
      </c>
      <c r="F126" s="18">
        <v>25.3</v>
      </c>
      <c r="G126" s="18">
        <v>164.8</v>
      </c>
      <c r="H126" s="20">
        <v>134</v>
      </c>
    </row>
    <row r="127" spans="1:8" ht="37.5" x14ac:dyDescent="0.3">
      <c r="A127" s="5" t="s">
        <v>69</v>
      </c>
      <c r="B127" s="172">
        <v>110</v>
      </c>
      <c r="C127" s="173"/>
      <c r="D127" s="14">
        <v>10.44</v>
      </c>
      <c r="E127" s="14">
        <v>7.0299999999999994</v>
      </c>
      <c r="F127" s="14">
        <v>7.6999999999999993</v>
      </c>
      <c r="G127" s="14">
        <v>135.47</v>
      </c>
      <c r="H127" s="20" t="s">
        <v>70</v>
      </c>
    </row>
    <row r="128" spans="1:8" ht="18.75" x14ac:dyDescent="0.3">
      <c r="A128" s="5" t="s">
        <v>86</v>
      </c>
      <c r="B128" s="170">
        <v>180</v>
      </c>
      <c r="C128" s="171"/>
      <c r="D128" s="18">
        <v>3.3</v>
      </c>
      <c r="E128" s="18">
        <v>12.71</v>
      </c>
      <c r="F128" s="18">
        <v>18.72</v>
      </c>
      <c r="G128" s="18">
        <v>202</v>
      </c>
      <c r="H128" s="20">
        <v>172</v>
      </c>
    </row>
    <row r="129" spans="1:8" ht="18.75" x14ac:dyDescent="0.3">
      <c r="A129" s="12" t="s">
        <v>13</v>
      </c>
      <c r="B129" s="172">
        <v>200</v>
      </c>
      <c r="C129" s="173"/>
      <c r="D129" s="7">
        <v>0.3</v>
      </c>
      <c r="E129" s="7">
        <v>0.1</v>
      </c>
      <c r="F129" s="7">
        <v>23.666666666666668</v>
      </c>
      <c r="G129" s="7">
        <v>96</v>
      </c>
      <c r="H129" s="20">
        <v>349</v>
      </c>
    </row>
    <row r="130" spans="1:8" ht="18" customHeight="1" x14ac:dyDescent="0.3">
      <c r="A130" s="131" t="s">
        <v>14</v>
      </c>
      <c r="B130" s="181">
        <v>30</v>
      </c>
      <c r="C130" s="182"/>
      <c r="D130" s="7">
        <v>1.5</v>
      </c>
      <c r="E130" s="7">
        <v>0.3</v>
      </c>
      <c r="F130" s="7">
        <v>13.800000000000002</v>
      </c>
      <c r="G130" s="7">
        <v>63.521999999999998</v>
      </c>
      <c r="H130" s="20" t="s">
        <v>59</v>
      </c>
    </row>
    <row r="131" spans="1:8" ht="18.75" x14ac:dyDescent="0.3">
      <c r="A131" s="131" t="s">
        <v>15</v>
      </c>
      <c r="B131" s="181">
        <v>30</v>
      </c>
      <c r="C131" s="182"/>
      <c r="D131" s="7">
        <v>2.25</v>
      </c>
      <c r="E131" s="7">
        <v>0.22200000000000003</v>
      </c>
      <c r="F131" s="7">
        <v>14.549999999999999</v>
      </c>
      <c r="G131" s="7">
        <v>69.3</v>
      </c>
      <c r="H131" s="20" t="s">
        <v>59</v>
      </c>
    </row>
    <row r="132" spans="1:8" x14ac:dyDescent="0.25">
      <c r="A132" s="9" t="s">
        <v>16</v>
      </c>
      <c r="B132" s="183">
        <f>SUM(B125:C131)</f>
        <v>900</v>
      </c>
      <c r="C132" s="184"/>
      <c r="D132" s="4">
        <f>SUM(D125:D131)</f>
        <v>21.7</v>
      </c>
      <c r="E132" s="4">
        <f t="shared" ref="E132:G132" si="5">SUM(E125:E131)</f>
        <v>32.021999999999998</v>
      </c>
      <c r="F132" s="4">
        <f t="shared" si="5"/>
        <v>115.03666666666666</v>
      </c>
      <c r="G132" s="4">
        <f t="shared" si="5"/>
        <v>833.29200000000003</v>
      </c>
      <c r="H132" s="123"/>
    </row>
    <row r="133" spans="1:8" ht="18" customHeight="1" x14ac:dyDescent="0.25">
      <c r="A133" s="33" t="s">
        <v>17</v>
      </c>
      <c r="B133" s="221"/>
      <c r="C133" s="222"/>
      <c r="D133" s="4">
        <f>D123+D132</f>
        <v>37.959999999999994</v>
      </c>
      <c r="E133" s="4">
        <f>E123+E132</f>
        <v>59.226545454545445</v>
      </c>
      <c r="F133" s="4">
        <f>F123+F132</f>
        <v>192.15121212121215</v>
      </c>
      <c r="G133" s="4">
        <f>G123+G132</f>
        <v>1421.952</v>
      </c>
      <c r="H133" s="8"/>
    </row>
    <row r="134" spans="1:8" ht="30" customHeight="1" x14ac:dyDescent="0.25">
      <c r="A134" s="176" t="s">
        <v>41</v>
      </c>
      <c r="B134" s="177"/>
      <c r="C134" s="177"/>
      <c r="D134" s="177"/>
      <c r="E134" s="177"/>
      <c r="F134" s="177"/>
      <c r="G134" s="178"/>
      <c r="H134" s="127"/>
    </row>
    <row r="135" spans="1:8" ht="18" customHeight="1" x14ac:dyDescent="0.25">
      <c r="A135" s="176" t="s">
        <v>35</v>
      </c>
      <c r="B135" s="177"/>
      <c r="C135" s="178"/>
      <c r="D135" s="4"/>
      <c r="E135" s="4"/>
      <c r="F135" s="4"/>
      <c r="G135" s="4"/>
      <c r="H135" s="127"/>
    </row>
    <row r="136" spans="1:8" ht="18.75" x14ac:dyDescent="0.25">
      <c r="A136" s="53" t="s">
        <v>91</v>
      </c>
      <c r="B136" s="172">
        <v>205</v>
      </c>
      <c r="C136" s="173"/>
      <c r="D136" s="21">
        <v>13.32</v>
      </c>
      <c r="E136" s="21">
        <v>13.8</v>
      </c>
      <c r="F136" s="21">
        <v>45.6</v>
      </c>
      <c r="G136" s="21">
        <v>359.88</v>
      </c>
      <c r="H136" s="130">
        <v>181</v>
      </c>
    </row>
    <row r="137" spans="1:8" ht="18.75" x14ac:dyDescent="0.3">
      <c r="A137" s="131" t="s">
        <v>84</v>
      </c>
      <c r="B137" s="181">
        <v>100</v>
      </c>
      <c r="C137" s="182"/>
      <c r="D137" s="7">
        <f>0.9/100*150</f>
        <v>1.35</v>
      </c>
      <c r="E137" s="7">
        <f>0.23/100*150</f>
        <v>0.34499999999999997</v>
      </c>
      <c r="F137" s="7">
        <f>11.8/100*150-1.75</f>
        <v>15.950000000000003</v>
      </c>
      <c r="G137" s="7">
        <v>72.3</v>
      </c>
      <c r="H137" s="20" t="s">
        <v>59</v>
      </c>
    </row>
    <row r="138" spans="1:8" ht="18.75" x14ac:dyDescent="0.3">
      <c r="A138" s="131" t="s">
        <v>114</v>
      </c>
      <c r="B138" s="181">
        <v>40</v>
      </c>
      <c r="C138" s="182"/>
      <c r="D138" s="7">
        <v>5.0999999999999996</v>
      </c>
      <c r="E138" s="7">
        <v>4.5999999999999996</v>
      </c>
      <c r="F138" s="7">
        <v>0.3</v>
      </c>
      <c r="G138" s="7">
        <v>63</v>
      </c>
      <c r="H138" s="20">
        <v>209</v>
      </c>
    </row>
    <row r="139" spans="1:8" ht="18.75" x14ac:dyDescent="0.3">
      <c r="A139" s="131" t="s">
        <v>9</v>
      </c>
      <c r="B139" s="172">
        <v>200</v>
      </c>
      <c r="C139" s="173"/>
      <c r="D139" s="7">
        <v>0.17</v>
      </c>
      <c r="E139" s="7">
        <v>0.04</v>
      </c>
      <c r="F139" s="7">
        <v>10.5</v>
      </c>
      <c r="G139" s="7">
        <v>43.04</v>
      </c>
      <c r="H139" s="20">
        <v>376</v>
      </c>
    </row>
    <row r="140" spans="1:8" ht="18.75" x14ac:dyDescent="0.3">
      <c r="A140" s="131" t="s">
        <v>79</v>
      </c>
      <c r="B140" s="181">
        <v>20</v>
      </c>
      <c r="C140" s="182"/>
      <c r="D140" s="7">
        <v>0.96799999999999997</v>
      </c>
      <c r="E140" s="7">
        <v>1.004</v>
      </c>
      <c r="F140" s="7">
        <v>6.4119999999999999</v>
      </c>
      <c r="G140" s="7">
        <v>38.56</v>
      </c>
      <c r="H140" s="20" t="s">
        <v>59</v>
      </c>
    </row>
    <row r="141" spans="1:8" x14ac:dyDescent="0.25">
      <c r="A141" s="9" t="s">
        <v>10</v>
      </c>
      <c r="B141" s="183">
        <f>SUM(B136:C140)</f>
        <v>565</v>
      </c>
      <c r="C141" s="184"/>
      <c r="D141" s="4">
        <f>SUM(D136:D140)</f>
        <v>20.908000000000001</v>
      </c>
      <c r="E141" s="4">
        <f t="shared" ref="E141:G141" si="6">SUM(E136:E140)</f>
        <v>19.789000000000001</v>
      </c>
      <c r="F141" s="4">
        <f t="shared" si="6"/>
        <v>78.762</v>
      </c>
      <c r="G141" s="4">
        <f t="shared" si="6"/>
        <v>576.78</v>
      </c>
      <c r="H141" s="123"/>
    </row>
    <row r="142" spans="1:8" ht="18" customHeight="1" x14ac:dyDescent="0.25">
      <c r="A142" s="176" t="s">
        <v>33</v>
      </c>
      <c r="B142" s="244"/>
      <c r="C142" s="244"/>
      <c r="D142" s="38"/>
      <c r="E142" s="38"/>
      <c r="F142" s="38"/>
      <c r="G142" s="38"/>
      <c r="H142" s="66"/>
    </row>
    <row r="143" spans="1:8" ht="18" customHeight="1" x14ac:dyDescent="0.25">
      <c r="A143" s="65" t="s">
        <v>112</v>
      </c>
      <c r="B143" s="242">
        <v>100</v>
      </c>
      <c r="C143" s="243"/>
      <c r="D143" s="36">
        <v>1.1299999999999999</v>
      </c>
      <c r="E143" s="36">
        <v>4.5</v>
      </c>
      <c r="F143" s="36">
        <v>9.8000000000000007</v>
      </c>
      <c r="G143" s="36">
        <v>66</v>
      </c>
      <c r="H143" s="67">
        <v>484</v>
      </c>
    </row>
    <row r="144" spans="1:8" ht="24.75" customHeight="1" x14ac:dyDescent="0.3">
      <c r="A144" s="19" t="s">
        <v>21</v>
      </c>
      <c r="B144" s="170">
        <v>250</v>
      </c>
      <c r="C144" s="171"/>
      <c r="D144" s="16">
        <v>9.3699999999999992</v>
      </c>
      <c r="E144" s="16">
        <v>13.75</v>
      </c>
      <c r="F144" s="16">
        <v>18.75</v>
      </c>
      <c r="G144" s="16">
        <v>208.4</v>
      </c>
      <c r="H144" s="20">
        <v>102</v>
      </c>
    </row>
    <row r="145" spans="1:8" ht="18.75" x14ac:dyDescent="0.3">
      <c r="A145" s="17" t="s">
        <v>175</v>
      </c>
      <c r="B145" s="179">
        <v>100</v>
      </c>
      <c r="C145" s="180"/>
      <c r="D145" s="133">
        <v>5.6</v>
      </c>
      <c r="E145" s="133">
        <v>2.6</v>
      </c>
      <c r="F145" s="133">
        <v>10.199999999999999</v>
      </c>
      <c r="G145" s="133">
        <v>74.599999999999994</v>
      </c>
      <c r="H145" s="26" t="s">
        <v>99</v>
      </c>
    </row>
    <row r="146" spans="1:8" ht="18.75" x14ac:dyDescent="0.3">
      <c r="A146" s="5" t="s">
        <v>31</v>
      </c>
      <c r="B146" s="172">
        <v>200</v>
      </c>
      <c r="C146" s="173"/>
      <c r="D146" s="7">
        <v>8.4</v>
      </c>
      <c r="E146" s="7">
        <v>9.6</v>
      </c>
      <c r="F146" s="7">
        <v>20.8</v>
      </c>
      <c r="G146" s="7">
        <v>235</v>
      </c>
      <c r="H146" s="20">
        <v>334</v>
      </c>
    </row>
    <row r="147" spans="1:8" ht="18.75" x14ac:dyDescent="0.3">
      <c r="A147" s="12" t="s">
        <v>26</v>
      </c>
      <c r="B147" s="172">
        <v>200</v>
      </c>
      <c r="C147" s="173"/>
      <c r="D147" s="14">
        <v>0.17</v>
      </c>
      <c r="E147" s="14">
        <v>0.04</v>
      </c>
      <c r="F147" s="7">
        <v>23.1</v>
      </c>
      <c r="G147" s="7">
        <v>93.5</v>
      </c>
      <c r="H147" s="20">
        <v>639</v>
      </c>
    </row>
    <row r="148" spans="1:8" ht="18.75" x14ac:dyDescent="0.3">
      <c r="A148" s="131" t="s">
        <v>14</v>
      </c>
      <c r="B148" s="181">
        <v>30</v>
      </c>
      <c r="C148" s="182"/>
      <c r="D148" s="7">
        <v>1.5</v>
      </c>
      <c r="E148" s="7">
        <v>0.3</v>
      </c>
      <c r="F148" s="7">
        <v>13.800000000000002</v>
      </c>
      <c r="G148" s="7">
        <v>63.521999999999998</v>
      </c>
      <c r="H148" s="20" t="s">
        <v>59</v>
      </c>
    </row>
    <row r="149" spans="1:8" ht="18.75" x14ac:dyDescent="0.3">
      <c r="A149" s="131" t="s">
        <v>15</v>
      </c>
      <c r="B149" s="181">
        <v>40</v>
      </c>
      <c r="C149" s="182"/>
      <c r="D149" s="7">
        <v>3.06</v>
      </c>
      <c r="E149" s="7">
        <v>0.26</v>
      </c>
      <c r="F149" s="7">
        <v>19.5</v>
      </c>
      <c r="G149" s="7">
        <v>92.4</v>
      </c>
      <c r="H149" s="20" t="s">
        <v>59</v>
      </c>
    </row>
    <row r="150" spans="1:8" ht="18.75" customHeight="1" x14ac:dyDescent="0.25">
      <c r="A150" s="9" t="s">
        <v>16</v>
      </c>
      <c r="B150" s="183">
        <f>SUM(B143:C149)</f>
        <v>920</v>
      </c>
      <c r="C150" s="184"/>
      <c r="D150" s="4">
        <f>SUM(D143:D149)</f>
        <v>29.23</v>
      </c>
      <c r="E150" s="4">
        <f>SUM(E143:E149)</f>
        <v>31.050000000000004</v>
      </c>
      <c r="F150" s="4">
        <f>SUM(F143:F149)</f>
        <v>115.95</v>
      </c>
      <c r="G150" s="4">
        <f>SUM(G143:G149)</f>
        <v>833.42200000000003</v>
      </c>
      <c r="H150" s="123"/>
    </row>
    <row r="151" spans="1:8" x14ac:dyDescent="0.25">
      <c r="A151" s="33" t="s">
        <v>17</v>
      </c>
      <c r="B151" s="221"/>
      <c r="C151" s="222"/>
      <c r="D151" s="4">
        <f>D141+D150</f>
        <v>50.138000000000005</v>
      </c>
      <c r="E151" s="4">
        <f>E141+E150</f>
        <v>50.839000000000006</v>
      </c>
      <c r="F151" s="4">
        <f>F141+F150</f>
        <v>194.71199999999999</v>
      </c>
      <c r="G151" s="4">
        <f>G141+G150</f>
        <v>1410.202</v>
      </c>
      <c r="H151" s="8"/>
    </row>
    <row r="152" spans="1:8" ht="18" customHeight="1" x14ac:dyDescent="0.25">
      <c r="A152" s="176" t="s">
        <v>42</v>
      </c>
      <c r="B152" s="177"/>
      <c r="C152" s="177"/>
      <c r="D152" s="177"/>
      <c r="E152" s="177"/>
      <c r="F152" s="177"/>
      <c r="G152" s="178"/>
      <c r="H152" s="127"/>
    </row>
    <row r="153" spans="1:8" ht="18.75" customHeight="1" x14ac:dyDescent="0.25">
      <c r="A153" s="176" t="s">
        <v>35</v>
      </c>
      <c r="B153" s="177"/>
      <c r="C153" s="178"/>
      <c r="D153" s="4"/>
      <c r="E153" s="4"/>
      <c r="F153" s="4"/>
      <c r="G153" s="4"/>
      <c r="H153" s="127"/>
    </row>
    <row r="154" spans="1:8" ht="35.25" customHeight="1" x14ac:dyDescent="0.3">
      <c r="A154" s="17" t="s">
        <v>155</v>
      </c>
      <c r="B154" s="172">
        <v>230</v>
      </c>
      <c r="C154" s="173"/>
      <c r="D154" s="14">
        <v>11.36</v>
      </c>
      <c r="E154" s="14">
        <v>15.2</v>
      </c>
      <c r="F154" s="14">
        <v>59.52</v>
      </c>
      <c r="G154" s="39">
        <v>422.4</v>
      </c>
      <c r="H154" s="20">
        <v>188</v>
      </c>
    </row>
    <row r="155" spans="1:8" ht="18.75" x14ac:dyDescent="0.3">
      <c r="A155" s="55" t="s">
        <v>118</v>
      </c>
      <c r="B155" s="181">
        <v>50</v>
      </c>
      <c r="C155" s="182"/>
      <c r="D155" s="7">
        <v>1.8</v>
      </c>
      <c r="E155" s="7">
        <v>13.8</v>
      </c>
      <c r="F155" s="7">
        <v>10.8</v>
      </c>
      <c r="G155" s="7">
        <v>175.1</v>
      </c>
      <c r="H155" s="20" t="s">
        <v>101</v>
      </c>
    </row>
    <row r="156" spans="1:8" ht="18.75" x14ac:dyDescent="0.3">
      <c r="A156" s="131" t="s">
        <v>84</v>
      </c>
      <c r="B156" s="181">
        <v>100</v>
      </c>
      <c r="C156" s="182"/>
      <c r="D156" s="7">
        <f>0.9/100*150</f>
        <v>1.35</v>
      </c>
      <c r="E156" s="7">
        <f>0.23/100*150</f>
        <v>0.34499999999999997</v>
      </c>
      <c r="F156" s="7">
        <f>11.8/100*150-1.75</f>
        <v>15.950000000000003</v>
      </c>
      <c r="G156" s="7">
        <v>72.3</v>
      </c>
      <c r="H156" s="20" t="s">
        <v>59</v>
      </c>
    </row>
    <row r="157" spans="1:8" ht="18.75" x14ac:dyDescent="0.3">
      <c r="A157" s="17" t="s">
        <v>18</v>
      </c>
      <c r="B157" s="181">
        <v>200</v>
      </c>
      <c r="C157" s="182"/>
      <c r="D157" s="7">
        <v>0.26</v>
      </c>
      <c r="E157" s="7">
        <v>0.05</v>
      </c>
      <c r="F157" s="7">
        <v>12.26</v>
      </c>
      <c r="G157" s="7">
        <v>49.72</v>
      </c>
      <c r="H157" s="20">
        <v>377</v>
      </c>
    </row>
    <row r="158" spans="1:8" x14ac:dyDescent="0.25">
      <c r="A158" s="9" t="s">
        <v>10</v>
      </c>
      <c r="B158" s="183">
        <f>SUM(B154:C157)</f>
        <v>580</v>
      </c>
      <c r="C158" s="184"/>
      <c r="D158" s="4">
        <f>SUM(D154:D157)</f>
        <v>14.77</v>
      </c>
      <c r="E158" s="4">
        <f>SUM(E154:E157)</f>
        <v>29.395</v>
      </c>
      <c r="F158" s="4">
        <f>SUM(F154:F157)</f>
        <v>98.530000000000015</v>
      </c>
      <c r="G158" s="4">
        <f>SUM(G154:G157)</f>
        <v>719.52</v>
      </c>
      <c r="H158" s="123"/>
    </row>
    <row r="159" spans="1:8" ht="18.75" x14ac:dyDescent="0.25">
      <c r="A159" s="176" t="s">
        <v>33</v>
      </c>
      <c r="B159" s="177"/>
      <c r="C159" s="177"/>
      <c r="D159" s="11"/>
      <c r="E159" s="11"/>
      <c r="F159" s="11"/>
      <c r="G159" s="11"/>
      <c r="H159" s="11"/>
    </row>
    <row r="160" spans="1:8" ht="18.75" x14ac:dyDescent="0.25">
      <c r="A160" s="65" t="s">
        <v>113</v>
      </c>
      <c r="B160" s="242">
        <v>100</v>
      </c>
      <c r="C160" s="243"/>
      <c r="D160" s="68">
        <v>2</v>
      </c>
      <c r="E160" s="68"/>
      <c r="F160" s="68">
        <v>11</v>
      </c>
      <c r="G160" s="68">
        <v>50</v>
      </c>
      <c r="H160" s="165">
        <v>131</v>
      </c>
    </row>
    <row r="161" spans="1:8" ht="18.75" x14ac:dyDescent="0.3">
      <c r="A161" s="132" t="s">
        <v>53</v>
      </c>
      <c r="B161" s="174">
        <v>250</v>
      </c>
      <c r="C161" s="175"/>
      <c r="D161" s="8">
        <v>9.69</v>
      </c>
      <c r="E161" s="14">
        <v>12.97</v>
      </c>
      <c r="F161" s="14">
        <v>13.43</v>
      </c>
      <c r="G161" s="8">
        <v>209.27</v>
      </c>
      <c r="H161" s="20">
        <v>102</v>
      </c>
    </row>
    <row r="162" spans="1:8" ht="18.75" x14ac:dyDescent="0.3">
      <c r="A162" s="15" t="s">
        <v>149</v>
      </c>
      <c r="B162" s="170">
        <v>110</v>
      </c>
      <c r="C162" s="171"/>
      <c r="D162" s="35">
        <v>6.1661157024793392</v>
      </c>
      <c r="E162" s="35">
        <v>5.206611570247933</v>
      </c>
      <c r="F162" s="35">
        <v>6.4710743801652884</v>
      </c>
      <c r="G162" s="35">
        <v>97.048264462809897</v>
      </c>
      <c r="H162" s="20" t="s">
        <v>100</v>
      </c>
    </row>
    <row r="163" spans="1:8" ht="18.75" x14ac:dyDescent="0.3">
      <c r="A163" s="132" t="s">
        <v>83</v>
      </c>
      <c r="B163" s="174">
        <v>180</v>
      </c>
      <c r="C163" s="175"/>
      <c r="D163" s="16">
        <v>6.48</v>
      </c>
      <c r="E163" s="16">
        <v>11.03</v>
      </c>
      <c r="F163" s="16">
        <v>31.68</v>
      </c>
      <c r="G163" s="16">
        <v>252</v>
      </c>
      <c r="H163" s="20" t="s">
        <v>89</v>
      </c>
    </row>
    <row r="164" spans="1:8" ht="18.75" customHeight="1" x14ac:dyDescent="0.3">
      <c r="A164" s="12" t="s">
        <v>65</v>
      </c>
      <c r="B164" s="172">
        <v>200</v>
      </c>
      <c r="C164" s="173"/>
      <c r="D164" s="14">
        <v>0.27</v>
      </c>
      <c r="E164" s="14">
        <v>0.1</v>
      </c>
      <c r="F164" s="7">
        <v>26.55</v>
      </c>
      <c r="G164" s="7">
        <v>108.2</v>
      </c>
      <c r="H164" s="20">
        <v>484</v>
      </c>
    </row>
    <row r="165" spans="1:8" ht="22.5" customHeight="1" x14ac:dyDescent="0.3">
      <c r="A165" s="131" t="s">
        <v>14</v>
      </c>
      <c r="B165" s="181">
        <v>20</v>
      </c>
      <c r="C165" s="182"/>
      <c r="D165" s="7">
        <v>1</v>
      </c>
      <c r="E165" s="7">
        <v>0.2</v>
      </c>
      <c r="F165" s="7">
        <v>9.2000000000000011</v>
      </c>
      <c r="G165" s="7">
        <v>42.347999999999999</v>
      </c>
      <c r="H165" s="20" t="s">
        <v>59</v>
      </c>
    </row>
    <row r="166" spans="1:8" ht="18.75" x14ac:dyDescent="0.3">
      <c r="A166" s="131" t="s">
        <v>15</v>
      </c>
      <c r="B166" s="181">
        <v>30</v>
      </c>
      <c r="C166" s="182"/>
      <c r="D166" s="7">
        <v>2.25</v>
      </c>
      <c r="E166" s="7">
        <v>0.22200000000000003</v>
      </c>
      <c r="F166" s="7">
        <v>14.549999999999999</v>
      </c>
      <c r="G166" s="7">
        <v>69.3</v>
      </c>
      <c r="H166" s="20" t="s">
        <v>59</v>
      </c>
    </row>
    <row r="167" spans="1:8" x14ac:dyDescent="0.25">
      <c r="A167" s="9" t="s">
        <v>16</v>
      </c>
      <c r="B167" s="183">
        <f>SUM(B160:C166)</f>
        <v>890</v>
      </c>
      <c r="C167" s="184"/>
      <c r="D167" s="22">
        <f>SUM(D160:D166)</f>
        <v>27.85611570247934</v>
      </c>
      <c r="E167" s="22">
        <f>SUM(E160:E166)</f>
        <v>29.728611570247939</v>
      </c>
      <c r="F167" s="22">
        <f>SUM(F160:F166)</f>
        <v>112.88107438016529</v>
      </c>
      <c r="G167" s="22">
        <f>SUM(G160:G166)</f>
        <v>828.16626446280986</v>
      </c>
      <c r="H167" s="123"/>
    </row>
    <row r="168" spans="1:8" x14ac:dyDescent="0.25">
      <c r="A168" s="33" t="s">
        <v>17</v>
      </c>
      <c r="B168" s="221"/>
      <c r="C168" s="222"/>
      <c r="D168" s="4">
        <f>D158+D167</f>
        <v>42.626115702479339</v>
      </c>
      <c r="E168" s="4">
        <f>E158+E167</f>
        <v>59.123611570247938</v>
      </c>
      <c r="F168" s="4">
        <f>F158+F167</f>
        <v>211.4110743801653</v>
      </c>
      <c r="G168" s="4">
        <f>G158+G167</f>
        <v>1547.68626446281</v>
      </c>
      <c r="H168" s="8"/>
    </row>
    <row r="169" spans="1:8" ht="18.75" x14ac:dyDescent="0.25">
      <c r="A169" s="176" t="s">
        <v>43</v>
      </c>
      <c r="B169" s="177"/>
      <c r="C169" s="177"/>
      <c r="D169" s="177"/>
      <c r="E169" s="177"/>
      <c r="F169" s="177"/>
      <c r="G169" s="177"/>
      <c r="H169" s="178"/>
    </row>
    <row r="170" spans="1:8" ht="18" customHeight="1" x14ac:dyDescent="0.25">
      <c r="A170" s="124" t="s">
        <v>44</v>
      </c>
      <c r="B170" s="176"/>
      <c r="C170" s="178"/>
      <c r="D170" s="4"/>
      <c r="E170" s="4"/>
      <c r="F170" s="4"/>
      <c r="G170" s="4"/>
      <c r="H170" s="127"/>
    </row>
    <row r="171" spans="1:8" ht="18.75" x14ac:dyDescent="0.3">
      <c r="A171" s="5" t="s">
        <v>85</v>
      </c>
      <c r="B171" s="227">
        <v>200</v>
      </c>
      <c r="C171" s="194"/>
      <c r="D171" s="16">
        <v>6.2</v>
      </c>
      <c r="E171" s="16">
        <v>9.1999999999999993</v>
      </c>
      <c r="F171" s="16">
        <f>72.5-13+2.56-8</f>
        <v>54.06</v>
      </c>
      <c r="G171" s="16">
        <v>323.83999999999997</v>
      </c>
      <c r="H171" s="20">
        <v>212</v>
      </c>
    </row>
    <row r="172" spans="1:8" ht="18.75" x14ac:dyDescent="0.3">
      <c r="A172" s="131" t="s">
        <v>79</v>
      </c>
      <c r="B172" s="181">
        <v>40</v>
      </c>
      <c r="C172" s="182"/>
      <c r="D172" s="7">
        <v>2</v>
      </c>
      <c r="E172" s="7">
        <v>2</v>
      </c>
      <c r="F172" s="7">
        <v>12.8</v>
      </c>
      <c r="G172" s="7">
        <v>77.2</v>
      </c>
      <c r="H172" s="20" t="s">
        <v>59</v>
      </c>
    </row>
    <row r="173" spans="1:8" ht="18.75" x14ac:dyDescent="0.3">
      <c r="A173" s="55" t="s">
        <v>105</v>
      </c>
      <c r="B173" s="170">
        <v>10</v>
      </c>
      <c r="C173" s="171"/>
      <c r="D173" s="7">
        <v>2.6</v>
      </c>
      <c r="E173" s="7">
        <v>2.7</v>
      </c>
      <c r="F173" s="7">
        <v>0</v>
      </c>
      <c r="G173" s="7">
        <v>34.6</v>
      </c>
      <c r="H173" s="20">
        <v>15</v>
      </c>
    </row>
    <row r="174" spans="1:8" ht="18.75" x14ac:dyDescent="0.3">
      <c r="A174" s="131" t="s">
        <v>84</v>
      </c>
      <c r="B174" s="181">
        <v>100</v>
      </c>
      <c r="C174" s="182"/>
      <c r="D174" s="7">
        <f>0.9/100*150</f>
        <v>1.35</v>
      </c>
      <c r="E174" s="7">
        <f>0.23/100*150</f>
        <v>0.34499999999999997</v>
      </c>
      <c r="F174" s="7">
        <f>11.8/100*150-1.75</f>
        <v>15.950000000000003</v>
      </c>
      <c r="G174" s="7">
        <v>72.3</v>
      </c>
      <c r="H174" s="20" t="s">
        <v>59</v>
      </c>
    </row>
    <row r="175" spans="1:8" ht="18.75" x14ac:dyDescent="0.3">
      <c r="A175" s="131" t="s">
        <v>9</v>
      </c>
      <c r="B175" s="172">
        <v>200</v>
      </c>
      <c r="C175" s="173"/>
      <c r="D175" s="7">
        <v>0.17</v>
      </c>
      <c r="E175" s="7">
        <v>0.04</v>
      </c>
      <c r="F175" s="7">
        <v>10.5</v>
      </c>
      <c r="G175" s="7">
        <v>43.04</v>
      </c>
      <c r="H175" s="20">
        <v>376</v>
      </c>
    </row>
    <row r="176" spans="1:8" ht="18.75" customHeight="1" x14ac:dyDescent="0.25">
      <c r="A176" s="9" t="s">
        <v>10</v>
      </c>
      <c r="B176" s="187">
        <f>SUM(B171:C175)</f>
        <v>550</v>
      </c>
      <c r="C176" s="188"/>
      <c r="D176" s="4">
        <f>SUM(D171:D175)</f>
        <v>12.319999999999999</v>
      </c>
      <c r="E176" s="4">
        <f t="shared" ref="E176:G176" si="7">SUM(E171:E175)</f>
        <v>14.284999999999998</v>
      </c>
      <c r="F176" s="4">
        <f t="shared" si="7"/>
        <v>93.31</v>
      </c>
      <c r="G176" s="4">
        <f t="shared" si="7"/>
        <v>550.98</v>
      </c>
      <c r="H176" s="123"/>
    </row>
    <row r="177" spans="1:8" ht="18.75" customHeight="1" x14ac:dyDescent="0.25">
      <c r="A177" s="176" t="s">
        <v>33</v>
      </c>
      <c r="B177" s="177"/>
      <c r="C177" s="178"/>
      <c r="D177" s="4"/>
      <c r="E177" s="4"/>
      <c r="F177" s="4"/>
      <c r="G177" s="4"/>
      <c r="H177" s="127"/>
    </row>
    <row r="178" spans="1:8" ht="37.5" x14ac:dyDescent="0.25">
      <c r="A178" s="128" t="s">
        <v>103</v>
      </c>
      <c r="B178" s="238">
        <v>100</v>
      </c>
      <c r="C178" s="239"/>
      <c r="D178" s="35">
        <v>3.5</v>
      </c>
      <c r="E178" s="35">
        <v>4</v>
      </c>
      <c r="F178" s="35">
        <v>6.8</v>
      </c>
      <c r="G178" s="35">
        <v>76</v>
      </c>
      <c r="H178" s="63" t="s">
        <v>104</v>
      </c>
    </row>
    <row r="179" spans="1:8" ht="18.75" x14ac:dyDescent="0.25">
      <c r="A179" s="19" t="s">
        <v>96</v>
      </c>
      <c r="B179" s="225">
        <v>250</v>
      </c>
      <c r="C179" s="226"/>
      <c r="D179" s="21">
        <v>5.875</v>
      </c>
      <c r="E179" s="21">
        <v>5</v>
      </c>
      <c r="F179" s="21">
        <v>14.125</v>
      </c>
      <c r="G179" s="6">
        <v>125</v>
      </c>
      <c r="H179" s="130">
        <v>82</v>
      </c>
    </row>
    <row r="180" spans="1:8" ht="18.75" x14ac:dyDescent="0.3">
      <c r="A180" s="12" t="s">
        <v>93</v>
      </c>
      <c r="B180" s="172">
        <v>250</v>
      </c>
      <c r="C180" s="173"/>
      <c r="D180" s="18">
        <v>27.7</v>
      </c>
      <c r="E180" s="18">
        <v>12.15</v>
      </c>
      <c r="F180" s="18">
        <v>51.4</v>
      </c>
      <c r="G180" s="18">
        <v>396.3</v>
      </c>
      <c r="H180" s="20">
        <v>292</v>
      </c>
    </row>
    <row r="181" spans="1:8" ht="18" customHeight="1" x14ac:dyDescent="0.3">
      <c r="A181" s="12" t="s">
        <v>13</v>
      </c>
      <c r="B181" s="227">
        <v>200</v>
      </c>
      <c r="C181" s="194"/>
      <c r="D181" s="7">
        <v>0.3</v>
      </c>
      <c r="E181" s="7">
        <v>0.1</v>
      </c>
      <c r="F181" s="7">
        <v>23.666666666666668</v>
      </c>
      <c r="G181" s="7">
        <v>96</v>
      </c>
      <c r="H181" s="20">
        <v>349</v>
      </c>
    </row>
    <row r="182" spans="1:8" ht="18.75" x14ac:dyDescent="0.3">
      <c r="A182" s="131" t="s">
        <v>14</v>
      </c>
      <c r="B182" s="181">
        <v>30</v>
      </c>
      <c r="C182" s="182"/>
      <c r="D182" s="7">
        <v>1.5</v>
      </c>
      <c r="E182" s="7">
        <v>0.3</v>
      </c>
      <c r="F182" s="7">
        <v>13.800000000000002</v>
      </c>
      <c r="G182" s="7">
        <v>63.521999999999998</v>
      </c>
      <c r="H182" s="20" t="s">
        <v>59</v>
      </c>
    </row>
    <row r="183" spans="1:8" ht="18.75" customHeight="1" x14ac:dyDescent="0.3">
      <c r="A183" s="131" t="s">
        <v>15</v>
      </c>
      <c r="B183" s="181">
        <v>30</v>
      </c>
      <c r="C183" s="182"/>
      <c r="D183" s="7">
        <v>2.25</v>
      </c>
      <c r="E183" s="7">
        <v>0.22200000000000003</v>
      </c>
      <c r="F183" s="7">
        <v>14.549999999999999</v>
      </c>
      <c r="G183" s="7">
        <v>69.3</v>
      </c>
      <c r="H183" s="20" t="s">
        <v>59</v>
      </c>
    </row>
    <row r="184" spans="1:8" x14ac:dyDescent="0.25">
      <c r="A184" s="9" t="s">
        <v>16</v>
      </c>
      <c r="B184" s="183">
        <f>SUM(B178:C183)</f>
        <v>860</v>
      </c>
      <c r="C184" s="184"/>
      <c r="D184" s="4">
        <f>SUM(D178:D183)</f>
        <v>41.125</v>
      </c>
      <c r="E184" s="4">
        <f>SUM(E178:E183)</f>
        <v>21.772000000000002</v>
      </c>
      <c r="F184" s="4">
        <f>SUM(F178:F183)</f>
        <v>124.34166666666667</v>
      </c>
      <c r="G184" s="4">
        <f>SUM(G178:G183)</f>
        <v>826.12199999999996</v>
      </c>
      <c r="H184" s="123"/>
    </row>
    <row r="185" spans="1:8" x14ac:dyDescent="0.25">
      <c r="A185" s="24" t="s">
        <v>17</v>
      </c>
      <c r="B185" s="221"/>
      <c r="C185" s="222"/>
      <c r="D185" s="4">
        <f>D176+D184</f>
        <v>53.445</v>
      </c>
      <c r="E185" s="4">
        <f>E176+E184</f>
        <v>36.057000000000002</v>
      </c>
      <c r="F185" s="4">
        <f>F176+F184</f>
        <v>217.65166666666667</v>
      </c>
      <c r="G185" s="4">
        <f>G176+G184</f>
        <v>1377.1019999999999</v>
      </c>
      <c r="H185" s="8"/>
    </row>
    <row r="186" spans="1:8" ht="15" customHeight="1" x14ac:dyDescent="0.25">
      <c r="A186" s="129" t="s">
        <v>47</v>
      </c>
      <c r="B186" s="246">
        <f>(B176+B158+B141+B123+B106+B89+B72+B53+B35+B17)/10</f>
        <v>561</v>
      </c>
      <c r="C186" s="250"/>
      <c r="D186" s="70">
        <f>(D176+D158+D141+D123+D106+D89+D72+D53+D35+D17)/10</f>
        <v>18.605733333333337</v>
      </c>
      <c r="E186" s="70">
        <f>(E176+E158+E141+E123+E106+E89+E72+E53+E35+E17)/10</f>
        <v>21.178154545454543</v>
      </c>
      <c r="F186" s="70">
        <f>(F176+F158+F141+F123+F106+F89+F72+F53+F35+F17)/10</f>
        <v>81.680054545454553</v>
      </c>
      <c r="G186" s="70">
        <f>(G176+G158+G141+G123+G106+G89+G72+G53+G35+G17)/10</f>
        <v>590.8889999999999</v>
      </c>
      <c r="H186" s="123"/>
    </row>
    <row r="187" spans="1:8" x14ac:dyDescent="0.25">
      <c r="A187" s="129" t="s">
        <v>115</v>
      </c>
      <c r="B187" s="251"/>
      <c r="C187" s="247"/>
      <c r="D187" s="71"/>
      <c r="E187" s="71"/>
      <c r="F187" s="71"/>
      <c r="G187" s="72">
        <f>G186/2720</f>
        <v>0.21723860294117645</v>
      </c>
      <c r="H187" s="123"/>
    </row>
    <row r="188" spans="1:8" ht="20.25" customHeight="1" x14ac:dyDescent="0.25">
      <c r="A188" s="129" t="s">
        <v>48</v>
      </c>
      <c r="B188" s="246">
        <f>(B184+B167+B150+B132+B115+B97+B81+B62+B44+B26)/10</f>
        <v>887</v>
      </c>
      <c r="C188" s="250"/>
      <c r="D188" s="70">
        <f>(D184+D167+D150+D132+D115+D97+D81+D62+D44+D26)/10</f>
        <v>31.394020661157025</v>
      </c>
      <c r="E188" s="70">
        <f>(E184+E167+E150+E132+E115+E97+E81+E62+E44+E26)/10</f>
        <v>32.046915702479339</v>
      </c>
      <c r="F188" s="70">
        <f>(F184+F167+F150+F132+F115+F97+F81+F62+F44+F26)/10</f>
        <v>112.32021349862259</v>
      </c>
      <c r="G188" s="70">
        <f>(G184+G167+G150+G132+G115+G97+G81+G62+G44+G26)/10</f>
        <v>866.04842644628093</v>
      </c>
      <c r="H188" s="123"/>
    </row>
    <row r="189" spans="1:8" ht="18.75" customHeight="1" x14ac:dyDescent="0.25">
      <c r="A189" s="129" t="s">
        <v>116</v>
      </c>
      <c r="B189" s="245"/>
      <c r="C189" s="245"/>
      <c r="D189" s="71"/>
      <c r="E189" s="71"/>
      <c r="F189" s="71"/>
      <c r="G189" s="72">
        <f>G188/2720</f>
        <v>0.31840015678172096</v>
      </c>
      <c r="H189" s="123"/>
    </row>
    <row r="190" spans="1:8" ht="21.75" customHeight="1" x14ac:dyDescent="0.25">
      <c r="A190" s="129" t="s">
        <v>46</v>
      </c>
      <c r="B190" s="246">
        <f>B186+B188</f>
        <v>1448</v>
      </c>
      <c r="C190" s="247"/>
      <c r="D190" s="73">
        <f>D188+D186</f>
        <v>49.999753994490362</v>
      </c>
      <c r="E190" s="73">
        <f t="shared" ref="E190:G190" si="8">E188+E186</f>
        <v>53.225070247933886</v>
      </c>
      <c r="F190" s="73">
        <f t="shared" si="8"/>
        <v>194.00026804407713</v>
      </c>
      <c r="G190" s="73">
        <f t="shared" si="8"/>
        <v>1456.9374264462808</v>
      </c>
      <c r="H190" s="123"/>
    </row>
    <row r="191" spans="1:8" x14ac:dyDescent="0.25">
      <c r="A191" s="76" t="s">
        <v>117</v>
      </c>
      <c r="B191" s="248"/>
      <c r="C191" s="249"/>
      <c r="D191" s="77"/>
      <c r="E191" s="77"/>
      <c r="F191" s="77"/>
      <c r="G191" s="78">
        <f>G190/2720</f>
        <v>0.53563875972289732</v>
      </c>
      <c r="H191" s="127"/>
    </row>
    <row r="192" spans="1:8" x14ac:dyDescent="0.25">
      <c r="A192" s="69"/>
      <c r="B192" s="69"/>
      <c r="C192" s="74"/>
      <c r="D192" s="75"/>
      <c r="E192" s="75"/>
      <c r="F192" s="75"/>
      <c r="G192" s="75"/>
    </row>
    <row r="207" spans="3:8" ht="15.75" customHeight="1" x14ac:dyDescent="0.25">
      <c r="C207" s="29"/>
      <c r="D207" s="29"/>
      <c r="E207" s="29"/>
      <c r="F207" s="29"/>
      <c r="G207" s="29"/>
      <c r="H207" s="29"/>
    </row>
    <row r="208" spans="3:8" ht="15.75" customHeight="1" x14ac:dyDescent="0.25">
      <c r="C208" s="29"/>
      <c r="D208" s="29"/>
      <c r="E208" s="29"/>
      <c r="F208" s="29"/>
      <c r="G208" s="29"/>
      <c r="H208" s="29"/>
    </row>
    <row r="217" spans="3:8" ht="15.75" customHeight="1" x14ac:dyDescent="0.25">
      <c r="C217" s="29"/>
      <c r="D217" s="29"/>
      <c r="E217" s="29"/>
      <c r="F217" s="29"/>
      <c r="G217" s="29"/>
      <c r="H217" s="29"/>
    </row>
  </sheetData>
  <mergeCells count="194">
    <mergeCell ref="B15:C15"/>
    <mergeCell ref="B22:C22"/>
    <mergeCell ref="B68:C68"/>
    <mergeCell ref="B69:C69"/>
    <mergeCell ref="B111:C111"/>
    <mergeCell ref="B120:C120"/>
    <mergeCell ref="B139:C139"/>
    <mergeCell ref="B32:C32"/>
    <mergeCell ref="B188:C188"/>
    <mergeCell ref="B176:C176"/>
    <mergeCell ref="A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89:C189"/>
    <mergeCell ref="B190:C190"/>
    <mergeCell ref="B191:C191"/>
    <mergeCell ref="B182:C182"/>
    <mergeCell ref="B183:C183"/>
    <mergeCell ref="B184:C184"/>
    <mergeCell ref="B185:C185"/>
    <mergeCell ref="B186:C186"/>
    <mergeCell ref="B187:C187"/>
    <mergeCell ref="B167:C167"/>
    <mergeCell ref="B168:C168"/>
    <mergeCell ref="A169:H169"/>
    <mergeCell ref="B158:C158"/>
    <mergeCell ref="A159:C159"/>
    <mergeCell ref="B160:C160"/>
    <mergeCell ref="B161:C161"/>
    <mergeCell ref="B162:C162"/>
    <mergeCell ref="B163:C163"/>
    <mergeCell ref="A152:G152"/>
    <mergeCell ref="A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A142:C142"/>
    <mergeCell ref="B143:C143"/>
    <mergeCell ref="B144:C144"/>
    <mergeCell ref="B145:C145"/>
    <mergeCell ref="B133:C133"/>
    <mergeCell ref="A134:G134"/>
    <mergeCell ref="A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A124:C124"/>
    <mergeCell ref="B125:C125"/>
    <mergeCell ref="B126:C126"/>
    <mergeCell ref="B115:C115"/>
    <mergeCell ref="B116:C116"/>
    <mergeCell ref="A117:H117"/>
    <mergeCell ref="A118:C118"/>
    <mergeCell ref="B119:C119"/>
    <mergeCell ref="B108:C108"/>
    <mergeCell ref="B109:C109"/>
    <mergeCell ref="B110:C110"/>
    <mergeCell ref="B112:C112"/>
    <mergeCell ref="B113:C113"/>
    <mergeCell ref="B114:C114"/>
    <mergeCell ref="B102:C102"/>
    <mergeCell ref="B103:C103"/>
    <mergeCell ref="B104:C104"/>
    <mergeCell ref="B105:C105"/>
    <mergeCell ref="B106:C106"/>
    <mergeCell ref="A107:C107"/>
    <mergeCell ref="B96:C96"/>
    <mergeCell ref="B97:C97"/>
    <mergeCell ref="B98:C98"/>
    <mergeCell ref="A99:G99"/>
    <mergeCell ref="A100:C100"/>
    <mergeCell ref="B101:C101"/>
    <mergeCell ref="B91:C91"/>
    <mergeCell ref="B92:C92"/>
    <mergeCell ref="B93:C93"/>
    <mergeCell ref="B94:C94"/>
    <mergeCell ref="B95:C95"/>
    <mergeCell ref="B85:C85"/>
    <mergeCell ref="B86:C86"/>
    <mergeCell ref="B87:C87"/>
    <mergeCell ref="B88:C88"/>
    <mergeCell ref="B89:C89"/>
    <mergeCell ref="A90:C90"/>
    <mergeCell ref="B79:C79"/>
    <mergeCell ref="B80:C80"/>
    <mergeCell ref="B81:C81"/>
    <mergeCell ref="B82:C82"/>
    <mergeCell ref="A83:G83"/>
    <mergeCell ref="A84:C84"/>
    <mergeCell ref="A73:B73"/>
    <mergeCell ref="B74:C74"/>
    <mergeCell ref="B75:C75"/>
    <mergeCell ref="B76:C76"/>
    <mergeCell ref="B77:C77"/>
    <mergeCell ref="B78:C78"/>
    <mergeCell ref="B65:C65"/>
    <mergeCell ref="B66:C66"/>
    <mergeCell ref="B67:C67"/>
    <mergeCell ref="B70:C70"/>
    <mergeCell ref="B71:C71"/>
    <mergeCell ref="B72:C72"/>
    <mergeCell ref="B59:C59"/>
    <mergeCell ref="B60:C60"/>
    <mergeCell ref="B61:C61"/>
    <mergeCell ref="B62:C62"/>
    <mergeCell ref="B63:C63"/>
    <mergeCell ref="A64:G64"/>
    <mergeCell ref="B53:C53"/>
    <mergeCell ref="A54:C54"/>
    <mergeCell ref="B55:C55"/>
    <mergeCell ref="B56:C56"/>
    <mergeCell ref="B57:C57"/>
    <mergeCell ref="B58:C58"/>
    <mergeCell ref="B48:C48"/>
    <mergeCell ref="B49:C49"/>
    <mergeCell ref="B50:C50"/>
    <mergeCell ref="B51:C51"/>
    <mergeCell ref="B52:C52"/>
    <mergeCell ref="B42:C42"/>
    <mergeCell ref="B43:C43"/>
    <mergeCell ref="B44:C44"/>
    <mergeCell ref="B45:C45"/>
    <mergeCell ref="A46:G46"/>
    <mergeCell ref="A47:C47"/>
    <mergeCell ref="A36:C36"/>
    <mergeCell ref="B37:C37"/>
    <mergeCell ref="B38:C38"/>
    <mergeCell ref="B39:C39"/>
    <mergeCell ref="B40:C40"/>
    <mergeCell ref="B41:C41"/>
    <mergeCell ref="B30:C30"/>
    <mergeCell ref="B31:C31"/>
    <mergeCell ref="B33:C33"/>
    <mergeCell ref="B34:C34"/>
    <mergeCell ref="B35:C35"/>
    <mergeCell ref="B23:C23"/>
    <mergeCell ref="B24:C24"/>
    <mergeCell ref="B25:C25"/>
    <mergeCell ref="B26:C26"/>
    <mergeCell ref="B27:C27"/>
    <mergeCell ref="A28:G28"/>
    <mergeCell ref="J108:K108"/>
    <mergeCell ref="A2:H2"/>
    <mergeCell ref="A4:A8"/>
    <mergeCell ref="B4:C4"/>
    <mergeCell ref="H4:H8"/>
    <mergeCell ref="B5:C8"/>
    <mergeCell ref="D5:F5"/>
    <mergeCell ref="G5:G8"/>
    <mergeCell ref="D6:D8"/>
    <mergeCell ref="E6:E8"/>
    <mergeCell ref="F6:F8"/>
    <mergeCell ref="B16:C16"/>
    <mergeCell ref="B17:C17"/>
    <mergeCell ref="A18:C18"/>
    <mergeCell ref="B19:C19"/>
    <mergeCell ref="B20:C20"/>
    <mergeCell ref="B21:C21"/>
    <mergeCell ref="A9:G9"/>
    <mergeCell ref="A10:C10"/>
    <mergeCell ref="B11:C11"/>
    <mergeCell ref="B12:C12"/>
    <mergeCell ref="B13:C13"/>
    <mergeCell ref="B14:C14"/>
    <mergeCell ref="A29:C29"/>
  </mergeCells>
  <pageMargins left="0.51181102362204722" right="0.51181102362204722" top="0.15748031496062992" bottom="0" header="0.31496062992125984" footer="0.31496062992125984"/>
  <pageSetup paperSize="9" scale="71" fitToHeight="0" orientation="landscape" r:id="rId1"/>
  <rowBreaks count="4" manualBreakCount="4">
    <brk id="45" max="16383" man="1"/>
    <brk id="82" max="16383" man="1"/>
    <brk id="116" max="16383" man="1"/>
    <brk id="1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view="pageBreakPreview" topLeftCell="A43" zoomScale="60" zoomScaleNormal="100" workbookViewId="0">
      <selection activeCell="E90" sqref="E90"/>
    </sheetView>
  </sheetViews>
  <sheetFormatPr defaultRowHeight="15" x14ac:dyDescent="0.25"/>
  <cols>
    <col min="1" max="1" width="15.85546875" style="112" customWidth="1"/>
    <col min="2" max="2" width="58.140625" customWidth="1"/>
    <col min="3" max="3" width="19.28515625" customWidth="1"/>
    <col min="4" max="4" width="15.42578125" customWidth="1"/>
    <col min="5" max="5" width="14.85546875" customWidth="1"/>
    <col min="6" max="7" width="17.42578125" customWidth="1"/>
  </cols>
  <sheetData>
    <row r="1" spans="1:7" ht="23.25" x14ac:dyDescent="0.25">
      <c r="A1" s="80"/>
      <c r="B1" s="81"/>
      <c r="C1" s="81"/>
      <c r="D1" s="81"/>
      <c r="E1" s="81"/>
      <c r="F1" s="81"/>
      <c r="G1" s="81"/>
    </row>
    <row r="2" spans="1:7" ht="15.75" x14ac:dyDescent="0.25">
      <c r="A2" s="256" t="s">
        <v>121</v>
      </c>
      <c r="B2" s="256"/>
      <c r="C2" s="256"/>
      <c r="D2" s="256"/>
      <c r="E2" s="256"/>
      <c r="F2" s="256"/>
      <c r="G2" s="256"/>
    </row>
    <row r="3" spans="1:7" ht="23.25" x14ac:dyDescent="0.25">
      <c r="A3" s="82"/>
      <c r="B3" s="83"/>
      <c r="C3" s="83"/>
      <c r="D3" s="83"/>
      <c r="E3" s="83"/>
      <c r="F3" s="83"/>
      <c r="G3" s="83"/>
    </row>
    <row r="4" spans="1:7" ht="19.5" x14ac:dyDescent="0.35">
      <c r="A4" s="257" t="s">
        <v>0</v>
      </c>
      <c r="B4" s="258" t="s">
        <v>1</v>
      </c>
      <c r="C4" s="259"/>
      <c r="D4" s="259"/>
      <c r="E4" s="259"/>
      <c r="F4" s="259"/>
      <c r="G4" s="259"/>
    </row>
    <row r="5" spans="1:7" ht="18.75" x14ac:dyDescent="0.25">
      <c r="A5" s="257"/>
      <c r="B5" s="258"/>
      <c r="C5" s="260" t="s">
        <v>2</v>
      </c>
      <c r="D5" s="260" t="s">
        <v>3</v>
      </c>
      <c r="E5" s="260"/>
      <c r="F5" s="260"/>
      <c r="G5" s="260" t="s">
        <v>4</v>
      </c>
    </row>
    <row r="6" spans="1:7" x14ac:dyDescent="0.25">
      <c r="A6" s="257"/>
      <c r="B6" s="258"/>
      <c r="C6" s="260"/>
      <c r="D6" s="258" t="s">
        <v>5</v>
      </c>
      <c r="E6" s="258" t="s">
        <v>6</v>
      </c>
      <c r="F6" s="258" t="s">
        <v>7</v>
      </c>
      <c r="G6" s="260"/>
    </row>
    <row r="7" spans="1:7" x14ac:dyDescent="0.25">
      <c r="A7" s="257"/>
      <c r="B7" s="258"/>
      <c r="C7" s="260"/>
      <c r="D7" s="258"/>
      <c r="E7" s="258"/>
      <c r="F7" s="258"/>
      <c r="G7" s="260"/>
    </row>
    <row r="8" spans="1:7" x14ac:dyDescent="0.25">
      <c r="A8" s="257"/>
      <c r="B8" s="258"/>
      <c r="C8" s="260"/>
      <c r="D8" s="258"/>
      <c r="E8" s="258"/>
      <c r="F8" s="258"/>
      <c r="G8" s="260"/>
    </row>
    <row r="9" spans="1:7" ht="18.75" x14ac:dyDescent="0.25">
      <c r="A9" s="261" t="s">
        <v>122</v>
      </c>
      <c r="B9" s="261"/>
      <c r="C9" s="261"/>
      <c r="D9" s="261"/>
      <c r="E9" s="261"/>
      <c r="F9" s="261"/>
      <c r="G9" s="261"/>
    </row>
    <row r="10" spans="1:7" ht="18.75" x14ac:dyDescent="0.25">
      <c r="A10" s="253" t="s">
        <v>123</v>
      </c>
      <c r="B10" s="253"/>
      <c r="C10" s="253"/>
      <c r="D10" s="253"/>
      <c r="E10" s="253"/>
      <c r="F10" s="253"/>
      <c r="G10" s="253"/>
    </row>
    <row r="11" spans="1:7" ht="18.75" x14ac:dyDescent="0.25">
      <c r="A11" s="79">
        <v>377</v>
      </c>
      <c r="B11" s="43" t="s">
        <v>124</v>
      </c>
      <c r="C11" s="84">
        <v>200</v>
      </c>
      <c r="D11" s="84">
        <v>0.3</v>
      </c>
      <c r="E11" s="84">
        <v>0.1</v>
      </c>
      <c r="F11" s="84">
        <v>12.3</v>
      </c>
      <c r="G11" s="84">
        <v>49.7</v>
      </c>
    </row>
    <row r="12" spans="1:7" ht="18.75" x14ac:dyDescent="0.3">
      <c r="A12" s="85">
        <v>429</v>
      </c>
      <c r="B12" s="86" t="s">
        <v>125</v>
      </c>
      <c r="C12" s="84">
        <v>50</v>
      </c>
      <c r="D12" s="87">
        <v>4.0999999999999996</v>
      </c>
      <c r="E12" s="87">
        <v>3.2</v>
      </c>
      <c r="F12" s="87">
        <v>28.9</v>
      </c>
      <c r="G12" s="84">
        <v>193.6</v>
      </c>
    </row>
    <row r="13" spans="1:7" ht="18.75" x14ac:dyDescent="0.3">
      <c r="A13" s="85"/>
      <c r="B13" s="88" t="s">
        <v>126</v>
      </c>
      <c r="C13" s="89">
        <v>290</v>
      </c>
      <c r="D13" s="90">
        <f t="shared" ref="D13:G13" si="0">SUM(D11:D12)</f>
        <v>4.3999999999999995</v>
      </c>
      <c r="E13" s="90">
        <f t="shared" si="0"/>
        <v>3.3000000000000003</v>
      </c>
      <c r="F13" s="90">
        <f t="shared" si="0"/>
        <v>41.2</v>
      </c>
      <c r="G13" s="90">
        <f t="shared" si="0"/>
        <v>243.3</v>
      </c>
    </row>
    <row r="14" spans="1:7" ht="18.75" x14ac:dyDescent="0.3">
      <c r="A14" s="85"/>
      <c r="B14" s="91"/>
      <c r="C14" s="92"/>
      <c r="D14" s="93"/>
      <c r="E14" s="93"/>
      <c r="F14" s="93"/>
      <c r="G14" s="94"/>
    </row>
    <row r="15" spans="1:7" ht="18.75" x14ac:dyDescent="0.3">
      <c r="A15" s="85"/>
      <c r="B15" s="95"/>
      <c r="C15" s="96"/>
      <c r="D15" s="96"/>
      <c r="E15" s="96"/>
      <c r="F15" s="96"/>
      <c r="G15" s="96"/>
    </row>
    <row r="16" spans="1:7" ht="18.75" x14ac:dyDescent="0.3">
      <c r="A16" s="85"/>
      <c r="B16" s="95"/>
      <c r="C16" s="96"/>
      <c r="D16" s="96"/>
      <c r="E16" s="96"/>
      <c r="F16" s="96"/>
      <c r="G16" s="94"/>
    </row>
    <row r="17" spans="1:7" ht="18.75" x14ac:dyDescent="0.25">
      <c r="A17" s="254" t="s">
        <v>127</v>
      </c>
      <c r="B17" s="254"/>
      <c r="C17" s="254"/>
      <c r="D17" s="254"/>
      <c r="E17" s="254"/>
      <c r="F17" s="254"/>
      <c r="G17" s="254"/>
    </row>
    <row r="18" spans="1:7" ht="18.75" x14ac:dyDescent="0.25">
      <c r="A18" s="253" t="s">
        <v>123</v>
      </c>
      <c r="B18" s="253"/>
      <c r="C18" s="253"/>
      <c r="D18" s="253"/>
      <c r="E18" s="253"/>
      <c r="F18" s="253"/>
      <c r="G18" s="253"/>
    </row>
    <row r="19" spans="1:7" ht="18.75" x14ac:dyDescent="0.3">
      <c r="A19" s="20">
        <v>388</v>
      </c>
      <c r="B19" s="97" t="s">
        <v>20</v>
      </c>
      <c r="C19" s="85">
        <v>200</v>
      </c>
      <c r="D19" s="98">
        <v>0.2</v>
      </c>
      <c r="E19" s="98">
        <v>0</v>
      </c>
      <c r="F19" s="98">
        <v>10.4</v>
      </c>
      <c r="G19" s="98">
        <v>41.9</v>
      </c>
    </row>
    <row r="20" spans="1:7" ht="18.75" x14ac:dyDescent="0.25">
      <c r="A20" s="99">
        <v>422</v>
      </c>
      <c r="B20" s="100" t="s">
        <v>128</v>
      </c>
      <c r="C20" s="84">
        <v>75</v>
      </c>
      <c r="D20" s="93">
        <v>6.2</v>
      </c>
      <c r="E20" s="93">
        <v>6.1</v>
      </c>
      <c r="F20" s="93">
        <v>44.3</v>
      </c>
      <c r="G20" s="93">
        <v>256.89999999999998</v>
      </c>
    </row>
    <row r="21" spans="1:7" ht="18.75" x14ac:dyDescent="0.3">
      <c r="A21" s="85"/>
      <c r="B21" s="91"/>
      <c r="C21" s="89">
        <v>300</v>
      </c>
      <c r="D21" s="90">
        <f>SUM(D19:D20)</f>
        <v>6.4</v>
      </c>
      <c r="E21" s="90">
        <f>SUM(E19:E20)</f>
        <v>6.1</v>
      </c>
      <c r="F21" s="90">
        <f>SUM(F19:F20)</f>
        <v>54.699999999999996</v>
      </c>
      <c r="G21" s="90">
        <f>SUM(G19:G20)</f>
        <v>298.79999999999995</v>
      </c>
    </row>
    <row r="22" spans="1:7" ht="18.75" x14ac:dyDescent="0.3">
      <c r="A22" s="85"/>
      <c r="B22" s="95"/>
      <c r="C22" s="96"/>
      <c r="D22" s="96"/>
      <c r="E22" s="96"/>
      <c r="F22" s="96"/>
      <c r="G22" s="94"/>
    </row>
    <row r="23" spans="1:7" ht="18.75" x14ac:dyDescent="0.25">
      <c r="A23" s="254" t="s">
        <v>129</v>
      </c>
      <c r="B23" s="254"/>
      <c r="C23" s="254"/>
      <c r="D23" s="254"/>
      <c r="E23" s="254"/>
      <c r="F23" s="254"/>
      <c r="G23" s="254"/>
    </row>
    <row r="24" spans="1:7" ht="18.75" x14ac:dyDescent="0.25">
      <c r="A24" s="253" t="s">
        <v>123</v>
      </c>
      <c r="B24" s="253"/>
      <c r="C24" s="253"/>
      <c r="D24" s="253"/>
      <c r="E24" s="253"/>
      <c r="F24" s="253"/>
      <c r="G24" s="253"/>
    </row>
    <row r="25" spans="1:7" ht="18.75" x14ac:dyDescent="0.3">
      <c r="A25" s="101">
        <v>396</v>
      </c>
      <c r="B25" s="91" t="s">
        <v>130</v>
      </c>
      <c r="C25" s="92">
        <v>200</v>
      </c>
      <c r="D25" s="84">
        <v>0.27</v>
      </c>
      <c r="E25" s="84">
        <v>0.1</v>
      </c>
      <c r="F25" s="84">
        <v>26.6</v>
      </c>
      <c r="G25" s="92">
        <v>108.2</v>
      </c>
    </row>
    <row r="26" spans="1:7" ht="18.75" x14ac:dyDescent="0.3">
      <c r="A26" s="20" t="s">
        <v>8</v>
      </c>
      <c r="B26" s="55" t="s">
        <v>131</v>
      </c>
      <c r="C26" s="85">
        <v>30</v>
      </c>
      <c r="D26" s="7">
        <v>2.5</v>
      </c>
      <c r="E26" s="7">
        <v>2.5</v>
      </c>
      <c r="F26" s="7">
        <v>16</v>
      </c>
      <c r="G26" s="7">
        <v>96.5</v>
      </c>
    </row>
    <row r="27" spans="1:7" ht="18.75" x14ac:dyDescent="0.3">
      <c r="A27" s="20">
        <v>15</v>
      </c>
      <c r="B27" s="55" t="s">
        <v>132</v>
      </c>
      <c r="C27" s="85">
        <v>15</v>
      </c>
      <c r="D27" s="7">
        <v>3.9</v>
      </c>
      <c r="E27" s="7">
        <v>4.05</v>
      </c>
      <c r="F27" s="7">
        <v>0</v>
      </c>
      <c r="G27" s="7">
        <v>51.9</v>
      </c>
    </row>
    <row r="28" spans="1:7" ht="18.75" x14ac:dyDescent="0.3">
      <c r="A28" s="85"/>
      <c r="B28" s="91"/>
      <c r="C28" s="89">
        <v>300</v>
      </c>
      <c r="D28" s="90">
        <f>SUM(D25:D27)</f>
        <v>6.67</v>
      </c>
      <c r="E28" s="90">
        <f>SUM(E25:E27)</f>
        <v>6.65</v>
      </c>
      <c r="F28" s="90">
        <f>SUM(F25:F27)</f>
        <v>42.6</v>
      </c>
      <c r="G28" s="90">
        <f>SUM(G25:G27)</f>
        <v>256.59999999999997</v>
      </c>
    </row>
    <row r="29" spans="1:7" ht="18.75" x14ac:dyDescent="0.3">
      <c r="A29" s="85"/>
      <c r="B29" s="91"/>
      <c r="C29" s="92"/>
      <c r="D29" s="93"/>
      <c r="E29" s="93"/>
      <c r="F29" s="93"/>
      <c r="G29" s="94"/>
    </row>
    <row r="30" spans="1:7" ht="18.75" x14ac:dyDescent="0.3">
      <c r="A30" s="85"/>
      <c r="B30" s="95"/>
      <c r="C30" s="96"/>
      <c r="D30" s="96"/>
      <c r="E30" s="96"/>
      <c r="F30" s="96"/>
      <c r="G30" s="96"/>
    </row>
    <row r="31" spans="1:7" ht="18.75" x14ac:dyDescent="0.3">
      <c r="A31" s="85"/>
      <c r="B31" s="95"/>
      <c r="C31" s="96"/>
      <c r="D31" s="96"/>
      <c r="E31" s="96"/>
      <c r="F31" s="96"/>
      <c r="G31" s="94"/>
    </row>
    <row r="32" spans="1:7" ht="18.75" x14ac:dyDescent="0.25">
      <c r="A32" s="254" t="s">
        <v>133</v>
      </c>
      <c r="B32" s="254"/>
      <c r="C32" s="254"/>
      <c r="D32" s="254"/>
      <c r="E32" s="254"/>
      <c r="F32" s="254"/>
      <c r="G32" s="254"/>
    </row>
    <row r="33" spans="1:7" ht="18.75" x14ac:dyDescent="0.25">
      <c r="A33" s="253" t="s">
        <v>123</v>
      </c>
      <c r="B33" s="253"/>
      <c r="C33" s="253"/>
      <c r="D33" s="253"/>
      <c r="E33" s="253"/>
      <c r="F33" s="253"/>
      <c r="G33" s="253"/>
    </row>
    <row r="34" spans="1:7" ht="18.75" x14ac:dyDescent="0.3">
      <c r="A34" s="85" t="s">
        <v>8</v>
      </c>
      <c r="B34" s="86" t="s">
        <v>148</v>
      </c>
      <c r="C34" s="84">
        <v>200</v>
      </c>
      <c r="D34" s="113">
        <v>1</v>
      </c>
      <c r="E34" s="113">
        <v>0.2</v>
      </c>
      <c r="F34" s="113">
        <v>19.8</v>
      </c>
      <c r="G34" s="113">
        <v>86</v>
      </c>
    </row>
    <row r="35" spans="1:7" ht="18.75" x14ac:dyDescent="0.3">
      <c r="A35" s="85">
        <v>425</v>
      </c>
      <c r="B35" s="86" t="s">
        <v>135</v>
      </c>
      <c r="C35" s="84">
        <v>75</v>
      </c>
      <c r="D35" s="93">
        <v>5.3</v>
      </c>
      <c r="E35" s="93">
        <v>10.8</v>
      </c>
      <c r="F35" s="93">
        <v>41.9</v>
      </c>
      <c r="G35" s="102">
        <v>286</v>
      </c>
    </row>
    <row r="36" spans="1:7" ht="18.75" x14ac:dyDescent="0.3">
      <c r="A36" s="85"/>
      <c r="B36" s="91"/>
      <c r="C36" s="89">
        <v>275</v>
      </c>
      <c r="D36" s="90">
        <f t="shared" ref="D36:G36" si="1">SUM(D34:D35)</f>
        <v>6.3</v>
      </c>
      <c r="E36" s="90">
        <f t="shared" si="1"/>
        <v>11</v>
      </c>
      <c r="F36" s="90">
        <f t="shared" si="1"/>
        <v>61.7</v>
      </c>
      <c r="G36" s="90">
        <f t="shared" si="1"/>
        <v>372</v>
      </c>
    </row>
    <row r="37" spans="1:7" ht="18.75" x14ac:dyDescent="0.3">
      <c r="A37" s="85"/>
      <c r="B37" s="91"/>
      <c r="C37" s="92"/>
      <c r="D37" s="93"/>
      <c r="E37" s="93"/>
      <c r="F37" s="93"/>
      <c r="G37" s="94"/>
    </row>
    <row r="38" spans="1:7" ht="18.75" x14ac:dyDescent="0.3">
      <c r="A38" s="85"/>
      <c r="B38" s="95"/>
      <c r="C38" s="96"/>
      <c r="D38" s="96"/>
      <c r="E38" s="96"/>
      <c r="F38" s="96"/>
      <c r="G38" s="96"/>
    </row>
    <row r="39" spans="1:7" ht="18.75" x14ac:dyDescent="0.3">
      <c r="A39" s="85"/>
      <c r="B39" s="95"/>
      <c r="C39" s="96"/>
      <c r="D39" s="96"/>
      <c r="E39" s="96"/>
      <c r="F39" s="96"/>
      <c r="G39" s="94"/>
    </row>
    <row r="40" spans="1:7" ht="18.75" x14ac:dyDescent="0.25">
      <c r="A40" s="254" t="s">
        <v>136</v>
      </c>
      <c r="B40" s="254"/>
      <c r="C40" s="254"/>
      <c r="D40" s="254"/>
      <c r="E40" s="254"/>
      <c r="F40" s="254"/>
      <c r="G40" s="254"/>
    </row>
    <row r="41" spans="1:7" ht="18.75" x14ac:dyDescent="0.25">
      <c r="A41" s="253" t="s">
        <v>123</v>
      </c>
      <c r="B41" s="253"/>
      <c r="C41" s="253"/>
      <c r="D41" s="253"/>
      <c r="E41" s="253"/>
      <c r="F41" s="253"/>
      <c r="G41" s="253"/>
    </row>
    <row r="42" spans="1:7" ht="18.75" x14ac:dyDescent="0.25">
      <c r="A42" s="79">
        <v>377</v>
      </c>
      <c r="B42" s="43" t="s">
        <v>124</v>
      </c>
      <c r="C42" s="84">
        <v>200</v>
      </c>
      <c r="D42" s="84">
        <v>0.3</v>
      </c>
      <c r="E42" s="84">
        <v>0.1</v>
      </c>
      <c r="F42" s="84">
        <v>12.3</v>
      </c>
      <c r="G42" s="84">
        <v>49.7</v>
      </c>
    </row>
    <row r="43" spans="1:7" ht="18.75" x14ac:dyDescent="0.25">
      <c r="A43" s="99" t="s">
        <v>147</v>
      </c>
      <c r="B43" s="100" t="s">
        <v>137</v>
      </c>
      <c r="C43" s="84">
        <v>75</v>
      </c>
      <c r="D43" s="84">
        <v>4.7</v>
      </c>
      <c r="E43" s="84">
        <v>2.4</v>
      </c>
      <c r="F43" s="84">
        <v>47.6</v>
      </c>
      <c r="G43" s="84">
        <v>231.2</v>
      </c>
    </row>
    <row r="44" spans="1:7" ht="18.75" x14ac:dyDescent="0.3">
      <c r="A44" s="85"/>
      <c r="B44" s="91"/>
      <c r="C44" s="89">
        <v>275</v>
      </c>
      <c r="D44" s="90">
        <f t="shared" ref="D44:G44" si="2">SUM(D42:D43)</f>
        <v>5</v>
      </c>
      <c r="E44" s="90">
        <f t="shared" si="2"/>
        <v>2.5</v>
      </c>
      <c r="F44" s="90">
        <f t="shared" si="2"/>
        <v>59.900000000000006</v>
      </c>
      <c r="G44" s="90">
        <f t="shared" si="2"/>
        <v>280.89999999999998</v>
      </c>
    </row>
    <row r="45" spans="1:7" ht="18.75" x14ac:dyDescent="0.3">
      <c r="A45" s="85"/>
      <c r="B45" s="91"/>
      <c r="C45" s="92"/>
      <c r="D45" s="93"/>
      <c r="E45" s="93"/>
      <c r="F45" s="93"/>
      <c r="G45" s="94"/>
    </row>
    <row r="46" spans="1:7" ht="18.75" x14ac:dyDescent="0.3">
      <c r="A46" s="85"/>
      <c r="B46" s="95"/>
      <c r="C46" s="96"/>
      <c r="D46" s="96"/>
      <c r="E46" s="96"/>
      <c r="F46" s="96"/>
      <c r="G46" s="96"/>
    </row>
    <row r="47" spans="1:7" ht="18.75" x14ac:dyDescent="0.3">
      <c r="A47" s="42"/>
      <c r="B47" s="42"/>
      <c r="C47" s="42"/>
      <c r="D47" s="42"/>
      <c r="E47" s="42"/>
      <c r="F47" s="42"/>
      <c r="G47" s="94"/>
    </row>
    <row r="48" spans="1:7" ht="18.75" x14ac:dyDescent="0.25">
      <c r="A48" s="254" t="s">
        <v>138</v>
      </c>
      <c r="B48" s="254"/>
      <c r="C48" s="254"/>
      <c r="D48" s="254"/>
      <c r="E48" s="254"/>
      <c r="F48" s="254"/>
      <c r="G48" s="254"/>
    </row>
    <row r="49" spans="1:7" ht="18.75" x14ac:dyDescent="0.25">
      <c r="A49" s="253" t="s">
        <v>123</v>
      </c>
      <c r="B49" s="253"/>
      <c r="C49" s="253"/>
      <c r="D49" s="253"/>
      <c r="E49" s="253"/>
      <c r="F49" s="253"/>
      <c r="G49" s="253"/>
    </row>
    <row r="50" spans="1:7" ht="18.75" x14ac:dyDescent="0.3">
      <c r="A50" s="85" t="s">
        <v>8</v>
      </c>
      <c r="B50" s="86" t="s">
        <v>148</v>
      </c>
      <c r="C50" s="84">
        <v>200</v>
      </c>
      <c r="D50" s="113">
        <v>1</v>
      </c>
      <c r="E50" s="113">
        <v>0.2</v>
      </c>
      <c r="F50" s="113">
        <v>19.8</v>
      </c>
      <c r="G50" s="113">
        <v>86</v>
      </c>
    </row>
    <row r="51" spans="1:7" ht="18.75" x14ac:dyDescent="0.3">
      <c r="A51" s="20">
        <v>422</v>
      </c>
      <c r="B51" s="55" t="s">
        <v>139</v>
      </c>
      <c r="C51" s="85">
        <v>75</v>
      </c>
      <c r="D51" s="85">
        <v>6</v>
      </c>
      <c r="E51" s="85">
        <v>6.3</v>
      </c>
      <c r="F51" s="85">
        <v>42.8</v>
      </c>
      <c r="G51" s="85">
        <v>251.3</v>
      </c>
    </row>
    <row r="52" spans="1:7" ht="18.75" x14ac:dyDescent="0.3">
      <c r="A52" s="85"/>
      <c r="B52" s="91"/>
      <c r="C52" s="89">
        <v>275</v>
      </c>
      <c r="D52" s="90">
        <f>SUM(D50:D51)</f>
        <v>7</v>
      </c>
      <c r="E52" s="90">
        <f>SUM(E50:E51)</f>
        <v>6.5</v>
      </c>
      <c r="F52" s="90">
        <f>SUM(F50:F51)</f>
        <v>62.599999999999994</v>
      </c>
      <c r="G52" s="90">
        <f>SUM(G50:G51)</f>
        <v>337.3</v>
      </c>
    </row>
    <row r="53" spans="1:7" ht="18.75" x14ac:dyDescent="0.3">
      <c r="A53" s="85"/>
      <c r="B53" s="91"/>
      <c r="C53" s="92"/>
      <c r="D53" s="93"/>
      <c r="E53" s="93"/>
      <c r="F53" s="93"/>
      <c r="G53" s="94"/>
    </row>
    <row r="54" spans="1:7" ht="18.75" x14ac:dyDescent="0.3">
      <c r="A54" s="85"/>
      <c r="B54" s="95"/>
      <c r="C54" s="96"/>
      <c r="D54" s="96"/>
      <c r="E54" s="96"/>
      <c r="F54" s="96"/>
      <c r="G54" s="96"/>
    </row>
    <row r="55" spans="1:7" ht="18.75" x14ac:dyDescent="0.3">
      <c r="A55" s="85"/>
      <c r="B55" s="95"/>
      <c r="C55" s="96"/>
      <c r="D55" s="96"/>
      <c r="E55" s="96"/>
      <c r="F55" s="96"/>
      <c r="G55" s="94"/>
    </row>
    <row r="56" spans="1:7" ht="18.75" x14ac:dyDescent="0.25">
      <c r="A56" s="254" t="s">
        <v>140</v>
      </c>
      <c r="B56" s="254"/>
      <c r="C56" s="254"/>
      <c r="D56" s="254"/>
      <c r="E56" s="254"/>
      <c r="F56" s="254"/>
      <c r="G56" s="254"/>
    </row>
    <row r="57" spans="1:7" ht="18.75" x14ac:dyDescent="0.25">
      <c r="A57" s="253" t="s">
        <v>123</v>
      </c>
      <c r="B57" s="253"/>
      <c r="C57" s="253"/>
      <c r="D57" s="253"/>
      <c r="E57" s="253"/>
      <c r="F57" s="253"/>
      <c r="G57" s="253"/>
    </row>
    <row r="58" spans="1:7" ht="18.75" x14ac:dyDescent="0.25">
      <c r="A58" s="79">
        <v>377</v>
      </c>
      <c r="B58" s="43" t="s">
        <v>124</v>
      </c>
      <c r="C58" s="84">
        <v>200</v>
      </c>
      <c r="D58" s="84">
        <v>0.3</v>
      </c>
      <c r="E58" s="84">
        <v>0.1</v>
      </c>
      <c r="F58" s="84">
        <v>12.3</v>
      </c>
      <c r="G58" s="84">
        <v>49.7</v>
      </c>
    </row>
    <row r="59" spans="1:7" ht="18.75" x14ac:dyDescent="0.25">
      <c r="A59" s="99">
        <v>451</v>
      </c>
      <c r="B59" s="100" t="s">
        <v>141</v>
      </c>
      <c r="C59" s="84">
        <v>75</v>
      </c>
      <c r="D59" s="93">
        <v>3.8</v>
      </c>
      <c r="E59" s="93">
        <v>0</v>
      </c>
      <c r="F59" s="93">
        <v>22.5</v>
      </c>
      <c r="G59" s="93">
        <v>122.3</v>
      </c>
    </row>
    <row r="60" spans="1:7" ht="18.75" x14ac:dyDescent="0.3">
      <c r="A60" s="85"/>
      <c r="B60" s="91"/>
      <c r="C60" s="89">
        <v>275</v>
      </c>
      <c r="D60" s="90">
        <f t="shared" ref="D60:G60" si="3">SUM(D58:D59)</f>
        <v>4.0999999999999996</v>
      </c>
      <c r="E60" s="90">
        <f t="shared" si="3"/>
        <v>0.1</v>
      </c>
      <c r="F60" s="90">
        <f t="shared" si="3"/>
        <v>34.799999999999997</v>
      </c>
      <c r="G60" s="90">
        <f t="shared" si="3"/>
        <v>172</v>
      </c>
    </row>
    <row r="61" spans="1:7" ht="18.75" x14ac:dyDescent="0.3">
      <c r="A61" s="85"/>
      <c r="B61" s="91"/>
      <c r="C61" s="92"/>
      <c r="D61" s="93"/>
      <c r="E61" s="93"/>
      <c r="F61" s="93"/>
      <c r="G61" s="94"/>
    </row>
    <row r="62" spans="1:7" ht="18.75" x14ac:dyDescent="0.3">
      <c r="A62" s="85"/>
      <c r="B62" s="95"/>
      <c r="C62" s="96"/>
      <c r="D62" s="96"/>
      <c r="E62" s="96"/>
      <c r="F62" s="96"/>
      <c r="G62" s="96"/>
    </row>
    <row r="63" spans="1:7" ht="18.75" x14ac:dyDescent="0.3">
      <c r="A63" s="85"/>
      <c r="B63" s="95"/>
      <c r="C63" s="96"/>
      <c r="D63" s="96"/>
      <c r="E63" s="96"/>
      <c r="F63" s="96"/>
      <c r="G63" s="94"/>
    </row>
    <row r="64" spans="1:7" ht="18.75" x14ac:dyDescent="0.25">
      <c r="A64" s="254" t="s">
        <v>142</v>
      </c>
      <c r="B64" s="254"/>
      <c r="C64" s="254"/>
      <c r="D64" s="254"/>
      <c r="E64" s="254"/>
      <c r="F64" s="254"/>
      <c r="G64" s="254"/>
    </row>
    <row r="65" spans="1:7" ht="18.75" x14ac:dyDescent="0.25">
      <c r="A65" s="253" t="s">
        <v>123</v>
      </c>
      <c r="B65" s="253"/>
      <c r="C65" s="253"/>
      <c r="D65" s="253"/>
      <c r="E65" s="253"/>
      <c r="F65" s="253"/>
      <c r="G65" s="253"/>
    </row>
    <row r="66" spans="1:7" ht="18.75" x14ac:dyDescent="0.3">
      <c r="A66" s="20">
        <v>388</v>
      </c>
      <c r="B66" s="97" t="s">
        <v>20</v>
      </c>
      <c r="C66" s="85">
        <v>200</v>
      </c>
      <c r="D66" s="98">
        <v>0.2</v>
      </c>
      <c r="E66" s="98">
        <v>0</v>
      </c>
      <c r="F66" s="98">
        <v>10.4</v>
      </c>
      <c r="G66" s="98">
        <v>41.9</v>
      </c>
    </row>
    <row r="67" spans="1:7" ht="18.75" x14ac:dyDescent="0.3">
      <c r="A67" s="85">
        <v>429</v>
      </c>
      <c r="B67" s="86" t="s">
        <v>125</v>
      </c>
      <c r="C67" s="84">
        <v>50</v>
      </c>
      <c r="D67" s="87">
        <v>4.0999999999999996</v>
      </c>
      <c r="E67" s="87">
        <v>3.2</v>
      </c>
      <c r="F67" s="87">
        <v>28.9</v>
      </c>
      <c r="G67" s="84">
        <v>193.6</v>
      </c>
    </row>
    <row r="68" spans="1:7" ht="18.75" x14ac:dyDescent="0.3">
      <c r="A68" s="85"/>
      <c r="B68" s="88" t="s">
        <v>126</v>
      </c>
      <c r="C68" s="89">
        <v>250</v>
      </c>
      <c r="D68" s="90">
        <f t="shared" ref="D68:G68" si="4">SUM(D66:D67)</f>
        <v>4.3</v>
      </c>
      <c r="E68" s="90">
        <f t="shared" si="4"/>
        <v>3.2</v>
      </c>
      <c r="F68" s="90">
        <f t="shared" si="4"/>
        <v>39.299999999999997</v>
      </c>
      <c r="G68" s="90">
        <f t="shared" si="4"/>
        <v>235.5</v>
      </c>
    </row>
    <row r="69" spans="1:7" ht="18.75" x14ac:dyDescent="0.3">
      <c r="A69" s="85"/>
      <c r="B69" s="91"/>
      <c r="C69" s="92"/>
      <c r="D69" s="93"/>
      <c r="E69" s="93"/>
      <c r="F69" s="93"/>
      <c r="G69" s="94"/>
    </row>
    <row r="70" spans="1:7" ht="18.75" x14ac:dyDescent="0.3">
      <c r="A70" s="85"/>
      <c r="B70" s="95"/>
      <c r="C70" s="96"/>
      <c r="D70" s="96"/>
      <c r="E70" s="96"/>
      <c r="F70" s="96"/>
      <c r="G70" s="96"/>
    </row>
    <row r="71" spans="1:7" ht="18.75" x14ac:dyDescent="0.3">
      <c r="A71" s="85"/>
      <c r="B71" s="95"/>
      <c r="C71" s="96"/>
      <c r="D71" s="96"/>
      <c r="E71" s="96"/>
      <c r="F71" s="96"/>
      <c r="G71" s="94"/>
    </row>
    <row r="72" spans="1:7" ht="18.75" x14ac:dyDescent="0.25">
      <c r="A72" s="254" t="s">
        <v>143</v>
      </c>
      <c r="B72" s="254"/>
      <c r="C72" s="254"/>
      <c r="D72" s="254"/>
      <c r="E72" s="254"/>
      <c r="F72" s="254"/>
      <c r="G72" s="254"/>
    </row>
    <row r="73" spans="1:7" ht="18.75" x14ac:dyDescent="0.25">
      <c r="A73" s="253" t="s">
        <v>144</v>
      </c>
      <c r="B73" s="253"/>
      <c r="C73" s="253"/>
      <c r="D73" s="253"/>
      <c r="E73" s="253"/>
      <c r="F73" s="253"/>
      <c r="G73" s="253"/>
    </row>
    <row r="74" spans="1:7" ht="18.75" x14ac:dyDescent="0.25">
      <c r="A74" s="253" t="s">
        <v>123</v>
      </c>
      <c r="B74" s="253"/>
      <c r="C74" s="253"/>
      <c r="D74" s="253"/>
      <c r="E74" s="253"/>
      <c r="F74" s="253"/>
      <c r="G74" s="253"/>
    </row>
    <row r="75" spans="1:7" ht="18.75" x14ac:dyDescent="0.3">
      <c r="A75" s="101">
        <v>396</v>
      </c>
      <c r="B75" s="91" t="s">
        <v>130</v>
      </c>
      <c r="C75" s="92">
        <v>200</v>
      </c>
      <c r="D75" s="84">
        <v>0.27</v>
      </c>
      <c r="E75" s="84">
        <v>0.1</v>
      </c>
      <c r="F75" s="84">
        <v>26.6</v>
      </c>
      <c r="G75" s="92">
        <v>108.2</v>
      </c>
    </row>
    <row r="76" spans="1:7" ht="18.75" x14ac:dyDescent="0.3">
      <c r="A76" s="20" t="s">
        <v>8</v>
      </c>
      <c r="B76" s="55" t="s">
        <v>131</v>
      </c>
      <c r="C76" s="85">
        <v>30</v>
      </c>
      <c r="D76" s="7">
        <v>2.5</v>
      </c>
      <c r="E76" s="7">
        <v>2.5</v>
      </c>
      <c r="F76" s="7">
        <v>16</v>
      </c>
      <c r="G76" s="7">
        <v>96.5</v>
      </c>
    </row>
    <row r="77" spans="1:7" ht="18.75" x14ac:dyDescent="0.3">
      <c r="A77" s="20">
        <v>15</v>
      </c>
      <c r="B77" s="55" t="s">
        <v>132</v>
      </c>
      <c r="C77" s="85">
        <v>15</v>
      </c>
      <c r="D77" s="7">
        <v>3.9</v>
      </c>
      <c r="E77" s="7">
        <v>4.05</v>
      </c>
      <c r="F77" s="7">
        <v>0</v>
      </c>
      <c r="G77" s="7">
        <v>51.9</v>
      </c>
    </row>
    <row r="78" spans="1:7" ht="18.75" x14ac:dyDescent="0.3">
      <c r="A78" s="85"/>
      <c r="B78" s="91"/>
      <c r="C78" s="89">
        <v>245</v>
      </c>
      <c r="D78" s="90">
        <f>SUM(D75:D77)</f>
        <v>6.67</v>
      </c>
      <c r="E78" s="90">
        <f>SUM(E75:E77)</f>
        <v>6.65</v>
      </c>
      <c r="F78" s="90">
        <f>SUM(F75:F77)</f>
        <v>42.6</v>
      </c>
      <c r="G78" s="90">
        <f>SUM(G75:G77)</f>
        <v>256.59999999999997</v>
      </c>
    </row>
    <row r="79" spans="1:7" ht="18.75" x14ac:dyDescent="0.3">
      <c r="A79" s="85"/>
      <c r="B79" s="91"/>
      <c r="C79" s="92"/>
      <c r="D79" s="93"/>
      <c r="E79" s="93"/>
      <c r="F79" s="93"/>
      <c r="G79" s="94"/>
    </row>
    <row r="80" spans="1:7" ht="18.75" x14ac:dyDescent="0.3">
      <c r="A80" s="85"/>
      <c r="B80" s="95"/>
      <c r="C80" s="96"/>
      <c r="D80" s="96"/>
      <c r="E80" s="96"/>
      <c r="F80" s="96"/>
      <c r="G80" s="96"/>
    </row>
    <row r="81" spans="1:7" ht="18.75" x14ac:dyDescent="0.3">
      <c r="A81" s="85"/>
      <c r="B81" s="95"/>
      <c r="C81" s="96"/>
      <c r="D81" s="96"/>
      <c r="E81" s="96"/>
      <c r="F81" s="96"/>
      <c r="G81" s="94"/>
    </row>
    <row r="82" spans="1:7" ht="18.75" x14ac:dyDescent="0.25">
      <c r="A82" s="254" t="s">
        <v>145</v>
      </c>
      <c r="B82" s="254"/>
      <c r="C82" s="254"/>
      <c r="D82" s="254"/>
      <c r="E82" s="254"/>
      <c r="F82" s="254"/>
      <c r="G82" s="254"/>
    </row>
    <row r="83" spans="1:7" ht="18.75" x14ac:dyDescent="0.25">
      <c r="A83" s="253" t="s">
        <v>123</v>
      </c>
      <c r="B83" s="253"/>
      <c r="C83" s="253"/>
      <c r="D83" s="253"/>
      <c r="E83" s="253"/>
      <c r="F83" s="253"/>
      <c r="G83" s="253"/>
    </row>
    <row r="84" spans="1:7" ht="18.75" x14ac:dyDescent="0.3">
      <c r="A84" s="85" t="s">
        <v>8</v>
      </c>
      <c r="B84" s="86" t="s">
        <v>134</v>
      </c>
      <c r="C84" s="84">
        <v>200</v>
      </c>
      <c r="D84" s="113">
        <v>1</v>
      </c>
      <c r="E84" s="113">
        <v>0.2</v>
      </c>
      <c r="F84" s="113">
        <v>19.8</v>
      </c>
      <c r="G84" s="113">
        <v>86</v>
      </c>
    </row>
    <row r="85" spans="1:7" ht="18.75" x14ac:dyDescent="0.3">
      <c r="A85" s="20" t="s">
        <v>147</v>
      </c>
      <c r="B85" s="55" t="s">
        <v>146</v>
      </c>
      <c r="C85" s="85">
        <v>75</v>
      </c>
      <c r="D85" s="85">
        <v>4.4000000000000004</v>
      </c>
      <c r="E85" s="85">
        <v>3.4</v>
      </c>
      <c r="F85" s="85">
        <v>48.8</v>
      </c>
      <c r="G85" s="85">
        <v>243</v>
      </c>
    </row>
    <row r="86" spans="1:7" ht="18.75" x14ac:dyDescent="0.3">
      <c r="A86" s="99"/>
      <c r="B86" s="91"/>
      <c r="C86" s="92"/>
      <c r="D86" s="84"/>
      <c r="E86" s="84"/>
      <c r="F86" s="84"/>
      <c r="G86" s="92"/>
    </row>
    <row r="87" spans="1:7" ht="18.75" x14ac:dyDescent="0.3">
      <c r="A87" s="85"/>
      <c r="B87" s="91"/>
      <c r="C87" s="89">
        <v>275</v>
      </c>
      <c r="D87" s="90">
        <f t="shared" ref="D87:G87" si="5">SUM(D84:D86)</f>
        <v>5.4</v>
      </c>
      <c r="E87" s="90">
        <f t="shared" si="5"/>
        <v>3.6</v>
      </c>
      <c r="F87" s="90">
        <f t="shared" si="5"/>
        <v>68.599999999999994</v>
      </c>
      <c r="G87" s="90">
        <f t="shared" si="5"/>
        <v>329</v>
      </c>
    </row>
    <row r="88" spans="1:7" ht="18.75" x14ac:dyDescent="0.3">
      <c r="A88" s="85"/>
      <c r="B88" s="91"/>
      <c r="C88" s="92"/>
      <c r="D88" s="93"/>
      <c r="E88" s="93"/>
      <c r="F88" s="93"/>
      <c r="G88" s="94"/>
    </row>
    <row r="89" spans="1:7" ht="18.75" x14ac:dyDescent="0.3">
      <c r="A89" s="85"/>
      <c r="B89" s="95"/>
      <c r="C89" s="96"/>
      <c r="D89" s="96"/>
      <c r="E89" s="96"/>
      <c r="F89" s="96"/>
      <c r="G89" s="96"/>
    </row>
    <row r="90" spans="1:7" ht="18.75" x14ac:dyDescent="0.3">
      <c r="A90" s="85"/>
      <c r="B90" s="95"/>
      <c r="C90" s="96"/>
      <c r="D90" s="96"/>
      <c r="E90" s="96"/>
      <c r="F90" s="96"/>
      <c r="G90" s="94"/>
    </row>
    <row r="91" spans="1:7" ht="18.75" x14ac:dyDescent="0.3">
      <c r="A91" s="85"/>
      <c r="B91" s="95"/>
      <c r="C91" s="103"/>
      <c r="D91" s="103"/>
      <c r="E91" s="103"/>
      <c r="F91" s="103"/>
      <c r="G91" s="103"/>
    </row>
    <row r="92" spans="1:7" ht="18.75" x14ac:dyDescent="0.3">
      <c r="A92" s="85"/>
      <c r="B92" s="95"/>
      <c r="C92" s="96"/>
      <c r="D92" s="96"/>
      <c r="E92" s="96"/>
      <c r="F92" s="96"/>
      <c r="G92" s="96"/>
    </row>
    <row r="93" spans="1:7" ht="18.75" x14ac:dyDescent="0.25">
      <c r="A93" s="104"/>
      <c r="B93" s="43"/>
      <c r="C93" s="103"/>
      <c r="D93" s="103"/>
      <c r="E93" s="103"/>
      <c r="F93" s="103"/>
      <c r="G93" s="103"/>
    </row>
    <row r="94" spans="1:7" ht="18.75" x14ac:dyDescent="0.25">
      <c r="A94" s="255"/>
      <c r="B94" s="255"/>
      <c r="C94" s="103"/>
      <c r="D94" s="105"/>
      <c r="E94" s="105"/>
      <c r="F94" s="103"/>
      <c r="G94" s="105"/>
    </row>
    <row r="95" spans="1:7" ht="18.75" x14ac:dyDescent="0.25">
      <c r="A95" s="255"/>
      <c r="B95" s="255"/>
      <c r="C95" s="105"/>
      <c r="D95" s="105"/>
      <c r="E95" s="105"/>
      <c r="F95" s="105"/>
      <c r="G95" s="106"/>
    </row>
    <row r="96" spans="1:7" ht="18.75" x14ac:dyDescent="0.25">
      <c r="A96" s="255"/>
      <c r="B96" s="255"/>
      <c r="C96" s="105"/>
      <c r="D96" s="105"/>
      <c r="E96" s="105"/>
      <c r="F96" s="105"/>
      <c r="G96" s="106"/>
    </row>
    <row r="97" spans="1:7" ht="18.75" x14ac:dyDescent="0.3">
      <c r="A97" s="252"/>
      <c r="B97" s="252"/>
      <c r="C97" s="105"/>
      <c r="D97" s="107"/>
      <c r="E97" s="107"/>
      <c r="F97" s="107"/>
      <c r="G97" s="107"/>
    </row>
    <row r="98" spans="1:7" ht="23.25" x14ac:dyDescent="0.35">
      <c r="A98" s="108"/>
      <c r="B98" s="108"/>
      <c r="C98" s="109"/>
      <c r="D98" s="109"/>
      <c r="E98" s="109"/>
      <c r="F98" s="109"/>
      <c r="G98" s="108"/>
    </row>
    <row r="99" spans="1:7" ht="23.25" x14ac:dyDescent="0.35">
      <c r="A99" s="108"/>
      <c r="B99" s="108"/>
      <c r="C99" s="108"/>
      <c r="D99" s="108"/>
      <c r="E99" s="108"/>
      <c r="F99" s="108"/>
      <c r="G99" s="108"/>
    </row>
    <row r="100" spans="1:7" ht="23.25" x14ac:dyDescent="0.35">
      <c r="A100" s="108"/>
      <c r="B100" s="108"/>
      <c r="C100" s="108"/>
      <c r="D100" s="108"/>
      <c r="E100" s="108"/>
      <c r="F100" s="108"/>
      <c r="G100" s="110"/>
    </row>
    <row r="101" spans="1:7" ht="23.25" x14ac:dyDescent="0.35">
      <c r="A101" s="108"/>
      <c r="B101" s="108"/>
      <c r="C101" s="108"/>
      <c r="D101" s="108"/>
      <c r="E101" s="108"/>
      <c r="F101" s="108"/>
      <c r="G101" s="108"/>
    </row>
    <row r="102" spans="1:7" ht="23.25" x14ac:dyDescent="0.35">
      <c r="A102" s="108"/>
      <c r="B102" s="108"/>
      <c r="C102" s="108"/>
      <c r="D102" s="108"/>
      <c r="E102" s="108"/>
      <c r="F102" s="108"/>
      <c r="G102" s="108"/>
    </row>
    <row r="103" spans="1:7" ht="23.25" x14ac:dyDescent="0.35">
      <c r="A103" s="108"/>
      <c r="B103" s="108"/>
      <c r="C103" s="108"/>
      <c r="D103" s="108"/>
      <c r="E103" s="108"/>
      <c r="F103" s="108"/>
      <c r="G103" s="108"/>
    </row>
    <row r="104" spans="1:7" ht="23.25" x14ac:dyDescent="0.35">
      <c r="A104" s="108"/>
      <c r="B104" s="108"/>
      <c r="C104" s="108"/>
      <c r="D104" s="108"/>
      <c r="E104" s="108"/>
      <c r="F104" s="108"/>
      <c r="G104" s="108"/>
    </row>
    <row r="105" spans="1:7" ht="23.25" x14ac:dyDescent="0.35">
      <c r="A105" s="108"/>
      <c r="B105" s="108"/>
      <c r="C105" s="108"/>
      <c r="D105" s="108"/>
      <c r="E105" s="108"/>
      <c r="F105" s="108"/>
      <c r="G105" s="108"/>
    </row>
    <row r="106" spans="1:7" ht="23.25" x14ac:dyDescent="0.35">
      <c r="A106" s="108"/>
      <c r="B106" s="108"/>
      <c r="C106" s="108"/>
      <c r="D106" s="108"/>
      <c r="E106" s="108"/>
      <c r="F106" s="108"/>
      <c r="G106" s="108"/>
    </row>
    <row r="107" spans="1:7" ht="23.25" x14ac:dyDescent="0.35">
      <c r="A107" s="108"/>
      <c r="B107" s="111"/>
      <c r="C107" s="111"/>
      <c r="D107" s="111"/>
      <c r="E107" s="111"/>
      <c r="F107" s="111"/>
      <c r="G107" s="111"/>
    </row>
    <row r="108" spans="1:7" ht="23.25" x14ac:dyDescent="0.35">
      <c r="A108" s="108"/>
      <c r="B108" s="111"/>
      <c r="C108" s="111"/>
      <c r="D108" s="111"/>
      <c r="E108" s="111"/>
      <c r="F108" s="111"/>
      <c r="G108" s="111"/>
    </row>
    <row r="109" spans="1:7" ht="23.25" x14ac:dyDescent="0.35">
      <c r="A109" s="108"/>
      <c r="B109" s="111"/>
      <c r="C109" s="111"/>
      <c r="D109" s="111"/>
      <c r="E109" s="111"/>
      <c r="F109" s="111"/>
      <c r="G109" s="111"/>
    </row>
    <row r="110" spans="1:7" ht="23.25" x14ac:dyDescent="0.35">
      <c r="A110" s="108"/>
      <c r="B110" s="111"/>
      <c r="C110" s="111"/>
      <c r="D110" s="111"/>
      <c r="E110" s="111"/>
      <c r="F110" s="111"/>
      <c r="G110" s="111"/>
    </row>
    <row r="111" spans="1:7" ht="23.25" x14ac:dyDescent="0.35">
      <c r="A111" s="108"/>
      <c r="B111" s="111"/>
      <c r="C111" s="111"/>
      <c r="D111" s="111"/>
      <c r="E111" s="111"/>
      <c r="F111" s="111"/>
      <c r="G111" s="111"/>
    </row>
    <row r="112" spans="1:7" ht="23.25" x14ac:dyDescent="0.35">
      <c r="A112" s="108"/>
      <c r="B112" s="111"/>
      <c r="C112" s="111"/>
      <c r="D112" s="111"/>
      <c r="E112" s="111"/>
      <c r="F112" s="111"/>
      <c r="G112" s="111"/>
    </row>
    <row r="113" spans="1:7" ht="23.25" x14ac:dyDescent="0.35">
      <c r="A113" s="108"/>
      <c r="B113" s="111"/>
      <c r="C113" s="111"/>
      <c r="D113" s="111"/>
      <c r="E113" s="111"/>
      <c r="F113" s="111"/>
      <c r="G113" s="111"/>
    </row>
    <row r="114" spans="1:7" ht="23.25" x14ac:dyDescent="0.35">
      <c r="A114" s="108"/>
      <c r="B114" s="111"/>
      <c r="C114" s="111"/>
      <c r="D114" s="111"/>
      <c r="E114" s="111"/>
      <c r="F114" s="111"/>
      <c r="G114" s="111"/>
    </row>
    <row r="115" spans="1:7" ht="23.25" x14ac:dyDescent="0.35">
      <c r="A115" s="108"/>
      <c r="B115" s="111"/>
      <c r="C115" s="111"/>
      <c r="D115" s="111"/>
      <c r="E115" s="111"/>
      <c r="F115" s="111"/>
      <c r="G115" s="111"/>
    </row>
    <row r="116" spans="1:7" ht="23.25" x14ac:dyDescent="0.35">
      <c r="A116" s="108"/>
      <c r="B116" s="111"/>
      <c r="C116" s="111"/>
      <c r="D116" s="111"/>
      <c r="E116" s="111"/>
      <c r="F116" s="111"/>
      <c r="G116" s="111"/>
    </row>
    <row r="117" spans="1:7" ht="23.25" x14ac:dyDescent="0.35">
      <c r="A117" s="108"/>
      <c r="B117" s="111"/>
      <c r="C117" s="111"/>
      <c r="D117" s="111"/>
      <c r="E117" s="111"/>
      <c r="F117" s="111"/>
      <c r="G117" s="111"/>
    </row>
    <row r="118" spans="1:7" ht="23.25" x14ac:dyDescent="0.35">
      <c r="A118" s="108"/>
      <c r="B118" s="111"/>
      <c r="C118" s="111"/>
      <c r="D118" s="111"/>
      <c r="E118" s="111"/>
      <c r="F118" s="111"/>
      <c r="G118" s="111"/>
    </row>
    <row r="119" spans="1:7" ht="23.25" x14ac:dyDescent="0.35">
      <c r="A119" s="108"/>
      <c r="B119" s="111"/>
      <c r="C119" s="111"/>
      <c r="D119" s="111"/>
      <c r="E119" s="111"/>
      <c r="F119" s="111"/>
      <c r="G119" s="111"/>
    </row>
    <row r="120" spans="1:7" ht="23.25" x14ac:dyDescent="0.35">
      <c r="A120" s="108"/>
      <c r="B120" s="111"/>
      <c r="C120" s="111"/>
      <c r="D120" s="111"/>
      <c r="E120" s="111"/>
      <c r="F120" s="111"/>
      <c r="G120" s="111"/>
    </row>
    <row r="121" spans="1:7" ht="23.25" x14ac:dyDescent="0.35">
      <c r="A121" s="108"/>
      <c r="B121" s="111"/>
      <c r="C121" s="111"/>
      <c r="D121" s="111"/>
      <c r="E121" s="111"/>
      <c r="F121" s="111"/>
      <c r="G121" s="111"/>
    </row>
  </sheetData>
  <mergeCells count="35">
    <mergeCell ref="A24:G24"/>
    <mergeCell ref="A2:G2"/>
    <mergeCell ref="A4:A8"/>
    <mergeCell ref="B4:B8"/>
    <mergeCell ref="C4:G4"/>
    <mergeCell ref="C5:C8"/>
    <mergeCell ref="D5:F5"/>
    <mergeCell ref="G5:G8"/>
    <mergeCell ref="D6:D8"/>
    <mergeCell ref="E6:E8"/>
    <mergeCell ref="F6:F8"/>
    <mergeCell ref="A9:G9"/>
    <mergeCell ref="A10:G10"/>
    <mergeCell ref="A17:G17"/>
    <mergeCell ref="A18:G18"/>
    <mergeCell ref="A23:G23"/>
    <mergeCell ref="A73:G73"/>
    <mergeCell ref="A32:G32"/>
    <mergeCell ref="A33:G33"/>
    <mergeCell ref="A40:G40"/>
    <mergeCell ref="A41:G41"/>
    <mergeCell ref="A48:G48"/>
    <mergeCell ref="A49:G49"/>
    <mergeCell ref="A56:G56"/>
    <mergeCell ref="A57:G57"/>
    <mergeCell ref="A64:G64"/>
    <mergeCell ref="A65:G65"/>
    <mergeCell ref="A72:G72"/>
    <mergeCell ref="A97:B97"/>
    <mergeCell ref="A74:G74"/>
    <mergeCell ref="A82:G82"/>
    <mergeCell ref="A83:G83"/>
    <mergeCell ref="A94:B94"/>
    <mergeCell ref="A95:B95"/>
    <mergeCell ref="A96:B9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ЗАВТРАК 5 КЛАСС</vt:lpstr>
      <vt:lpstr>двух разовое 7-11лет ноябрь</vt:lpstr>
      <vt:lpstr> от 12лет дотац </vt:lpstr>
      <vt:lpstr>12лет платники</vt:lpstr>
      <vt:lpstr>полдники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2022-10-31T12:57:47Z</cp:lastPrinted>
  <dcterms:created xsi:type="dcterms:W3CDTF">2021-04-22T06:25:36Z</dcterms:created>
  <dcterms:modified xsi:type="dcterms:W3CDTF">2022-11-01T05:07:17Z</dcterms:modified>
</cp:coreProperties>
</file>