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22995" windowHeight="8850"/>
  </bookViews>
  <sheets>
    <sheet name="двух разовое 7-11лет" sheetId="2" r:id="rId1"/>
    <sheet name=" от 12лет дотац" sheetId="5" r:id="rId2"/>
    <sheet name="двух разовое 7-11лет платники " sheetId="6" r:id="rId3"/>
    <sheet name="12лет платники" sheetId="7" r:id="rId4"/>
    <sheet name="ЗАВТРАК 5 КЛАСС" sheetId="4" state="hidden" r:id="rId5"/>
  </sheets>
  <definedNames>
    <definedName name="_xlnm._FilterDatabase" localSheetId="1" hidden="1">' от 12лет дотац'!$A$1:$H$187</definedName>
    <definedName name="_xlnm._FilterDatabase" localSheetId="3" hidden="1">'12лет платники'!$A$1:$H$212</definedName>
    <definedName name="_xlnm._FilterDatabase" localSheetId="0" hidden="1">'двух разовое 7-11лет'!$A$1:$H$207</definedName>
    <definedName name="_xlnm._FilterDatabase" localSheetId="2" hidden="1">'двух разовое 7-11лет платники '!$A$1:$H$211</definedName>
  </definedNames>
  <calcPr calcId="144525"/>
</workbook>
</file>

<file path=xl/calcChain.xml><?xml version="1.0" encoding="utf-8"?>
<calcChain xmlns="http://schemas.openxmlformats.org/spreadsheetml/2006/main">
  <c r="B84" i="7" l="1"/>
  <c r="G179" i="7" l="1"/>
  <c r="F179" i="7"/>
  <c r="E179" i="7"/>
  <c r="D179" i="7"/>
  <c r="B179" i="7"/>
  <c r="G171" i="7"/>
  <c r="B171" i="7"/>
  <c r="F167" i="7"/>
  <c r="F171" i="7" s="1"/>
  <c r="E167" i="7"/>
  <c r="E171" i="7" s="1"/>
  <c r="D167" i="7"/>
  <c r="D171" i="7" s="1"/>
  <c r="G162" i="7"/>
  <c r="F162" i="7"/>
  <c r="E162" i="7"/>
  <c r="D162" i="7"/>
  <c r="B162" i="7"/>
  <c r="G153" i="7"/>
  <c r="G163" i="7" s="1"/>
  <c r="B153" i="7"/>
  <c r="F151" i="7"/>
  <c r="F153" i="7" s="1"/>
  <c r="F163" i="7" s="1"/>
  <c r="E151" i="7"/>
  <c r="D151" i="7"/>
  <c r="D153" i="7" s="1"/>
  <c r="D163" i="7" s="1"/>
  <c r="E149" i="7"/>
  <c r="E153" i="7" s="1"/>
  <c r="E163" i="7" s="1"/>
  <c r="G145" i="7"/>
  <c r="F145" i="7"/>
  <c r="E145" i="7"/>
  <c r="D145" i="7"/>
  <c r="B145" i="7"/>
  <c r="G136" i="7"/>
  <c r="G146" i="7" s="1"/>
  <c r="F136" i="7"/>
  <c r="F146" i="7" s="1"/>
  <c r="E136" i="7"/>
  <c r="E146" i="7" s="1"/>
  <c r="D136" i="7"/>
  <c r="D146" i="7" s="1"/>
  <c r="B136" i="7"/>
  <c r="G128" i="7"/>
  <c r="F128" i="7"/>
  <c r="E128" i="7"/>
  <c r="D128" i="7"/>
  <c r="B128" i="7"/>
  <c r="G119" i="7"/>
  <c r="G129" i="7" s="1"/>
  <c r="B119" i="7"/>
  <c r="F116" i="7"/>
  <c r="F119" i="7" s="1"/>
  <c r="F129" i="7" s="1"/>
  <c r="E116" i="7"/>
  <c r="E119" i="7" s="1"/>
  <c r="E129" i="7" s="1"/>
  <c r="D116" i="7"/>
  <c r="D115" i="7"/>
  <c r="D119" i="7" s="1"/>
  <c r="D129" i="7" s="1"/>
  <c r="G111" i="7"/>
  <c r="E111" i="7"/>
  <c r="B111" i="7"/>
  <c r="F111" i="7"/>
  <c r="D111" i="7"/>
  <c r="G103" i="7"/>
  <c r="B103" i="7"/>
  <c r="F101" i="7"/>
  <c r="E101" i="7"/>
  <c r="E103" i="7" s="1"/>
  <c r="D101" i="7"/>
  <c r="D103" i="7" s="1"/>
  <c r="F98" i="7"/>
  <c r="F103" i="7" s="1"/>
  <c r="G94" i="7"/>
  <c r="E94" i="7"/>
  <c r="B94" i="7"/>
  <c r="F94" i="7"/>
  <c r="D94" i="7"/>
  <c r="G85" i="7"/>
  <c r="B85" i="7"/>
  <c r="F82" i="7"/>
  <c r="F85" i="7" s="1"/>
  <c r="F95" i="7" s="1"/>
  <c r="E82" i="7"/>
  <c r="E85" i="7" s="1"/>
  <c r="D82" i="7"/>
  <c r="D85" i="7" s="1"/>
  <c r="G77" i="7"/>
  <c r="F77" i="7"/>
  <c r="E77" i="7"/>
  <c r="D77" i="7"/>
  <c r="B77" i="7"/>
  <c r="G68" i="7"/>
  <c r="F68" i="7"/>
  <c r="E68" i="7"/>
  <c r="D68" i="7"/>
  <c r="B68" i="7"/>
  <c r="G60" i="7"/>
  <c r="F60" i="7"/>
  <c r="E60" i="7"/>
  <c r="D60" i="7"/>
  <c r="B60" i="7"/>
  <c r="G51" i="7"/>
  <c r="G61" i="7" s="1"/>
  <c r="E51" i="7"/>
  <c r="E61" i="7" s="1"/>
  <c r="B51" i="7"/>
  <c r="F45" i="7"/>
  <c r="F51" i="7" s="1"/>
  <c r="D45" i="7"/>
  <c r="D51" i="7" s="1"/>
  <c r="D61" i="7" s="1"/>
  <c r="G41" i="7"/>
  <c r="F41" i="7"/>
  <c r="E41" i="7"/>
  <c r="D41" i="7"/>
  <c r="B41" i="7"/>
  <c r="G32" i="7"/>
  <c r="F32" i="7"/>
  <c r="E32" i="7"/>
  <c r="D32" i="7"/>
  <c r="B32" i="7"/>
  <c r="G24" i="7"/>
  <c r="F24" i="7"/>
  <c r="E24" i="7"/>
  <c r="D24" i="7"/>
  <c r="B24" i="7"/>
  <c r="G16" i="7"/>
  <c r="G25" i="7" s="1"/>
  <c r="B16" i="7"/>
  <c r="F12" i="7"/>
  <c r="E12" i="7"/>
  <c r="E16" i="7" s="1"/>
  <c r="E25" i="7" s="1"/>
  <c r="D12" i="7"/>
  <c r="D16" i="7" s="1"/>
  <c r="D25" i="7" s="1"/>
  <c r="F16" i="7"/>
  <c r="G185" i="6"/>
  <c r="G112" i="7" l="1"/>
  <c r="F112" i="7"/>
  <c r="E112" i="7"/>
  <c r="G42" i="7"/>
  <c r="E42" i="7"/>
  <c r="G95" i="7"/>
  <c r="E95" i="7"/>
  <c r="D95" i="7"/>
  <c r="G78" i="7"/>
  <c r="F78" i="7"/>
  <c r="E78" i="7"/>
  <c r="D78" i="7"/>
  <c r="G183" i="7"/>
  <c r="F61" i="7"/>
  <c r="F42" i="7"/>
  <c r="E183" i="7"/>
  <c r="D42" i="7"/>
  <c r="B183" i="7"/>
  <c r="B181" i="7"/>
  <c r="F25" i="7"/>
  <c r="G181" i="7"/>
  <c r="G182" i="7" s="1"/>
  <c r="E181" i="7"/>
  <c r="E185" i="7" s="1"/>
  <c r="E180" i="7"/>
  <c r="D112" i="7"/>
  <c r="D180" i="7"/>
  <c r="D181" i="7"/>
  <c r="F180" i="7"/>
  <c r="F181" i="7"/>
  <c r="D183" i="7"/>
  <c r="F183" i="7"/>
  <c r="F185" i="7" s="1"/>
  <c r="G180" i="7"/>
  <c r="G144" i="6"/>
  <c r="F144" i="6"/>
  <c r="E144" i="6"/>
  <c r="D144" i="6"/>
  <c r="B144" i="6"/>
  <c r="E127" i="6"/>
  <c r="F127" i="6"/>
  <c r="G127" i="6"/>
  <c r="D127" i="6"/>
  <c r="B127" i="6"/>
  <c r="E110" i="6"/>
  <c r="G110" i="6"/>
  <c r="B110" i="6"/>
  <c r="B93" i="6"/>
  <c r="G93" i="6"/>
  <c r="E93" i="6"/>
  <c r="G76" i="6"/>
  <c r="F76" i="6"/>
  <c r="E76" i="6"/>
  <c r="D76" i="6"/>
  <c r="B76" i="6"/>
  <c r="G59" i="6"/>
  <c r="F59" i="6"/>
  <c r="E59" i="6"/>
  <c r="D59" i="6"/>
  <c r="B59" i="6"/>
  <c r="G178" i="6"/>
  <c r="F178" i="6"/>
  <c r="E178" i="6"/>
  <c r="D178" i="6"/>
  <c r="B178" i="6"/>
  <c r="G161" i="6"/>
  <c r="F161" i="6"/>
  <c r="E161" i="6"/>
  <c r="D161" i="6"/>
  <c r="B161" i="6"/>
  <c r="E41" i="6"/>
  <c r="F41" i="6"/>
  <c r="G41" i="6"/>
  <c r="D41" i="6"/>
  <c r="B41" i="6"/>
  <c r="E24" i="6"/>
  <c r="F24" i="6"/>
  <c r="G24" i="6"/>
  <c r="D24" i="6"/>
  <c r="B24" i="6"/>
  <c r="B185" i="7" l="1"/>
  <c r="D185" i="7"/>
  <c r="G185" i="7"/>
  <c r="G186" i="7" s="1"/>
  <c r="E182" i="6"/>
  <c r="G182" i="6"/>
  <c r="G170" i="6"/>
  <c r="B170" i="6"/>
  <c r="F166" i="6"/>
  <c r="F170" i="6" s="1"/>
  <c r="E166" i="6"/>
  <c r="E170" i="6" s="1"/>
  <c r="D166" i="6"/>
  <c r="D170" i="6" s="1"/>
  <c r="G152" i="6"/>
  <c r="G162" i="6" s="1"/>
  <c r="B152" i="6"/>
  <c r="F150" i="6"/>
  <c r="F152" i="6" s="1"/>
  <c r="F162" i="6" s="1"/>
  <c r="E150" i="6"/>
  <c r="D150" i="6"/>
  <c r="E148" i="6"/>
  <c r="B182" i="6"/>
  <c r="G135" i="6"/>
  <c r="G145" i="6" s="1"/>
  <c r="F135" i="6"/>
  <c r="F145" i="6" s="1"/>
  <c r="E135" i="6"/>
  <c r="E145" i="6" s="1"/>
  <c r="D135" i="6"/>
  <c r="D145" i="6" s="1"/>
  <c r="B135" i="6"/>
  <c r="G118" i="6"/>
  <c r="G128" i="6" s="1"/>
  <c r="B118" i="6"/>
  <c r="F115" i="6"/>
  <c r="F118" i="6" s="1"/>
  <c r="F128" i="6" s="1"/>
  <c r="E115" i="6"/>
  <c r="E118" i="6" s="1"/>
  <c r="E128" i="6" s="1"/>
  <c r="D115" i="6"/>
  <c r="D114" i="6"/>
  <c r="F106" i="6"/>
  <c r="F110" i="6" s="1"/>
  <c r="D106" i="6"/>
  <c r="D110" i="6" s="1"/>
  <c r="G102" i="6"/>
  <c r="G111" i="6" s="1"/>
  <c r="B102" i="6"/>
  <c r="F100" i="6"/>
  <c r="E100" i="6"/>
  <c r="E102" i="6" s="1"/>
  <c r="E111" i="6" s="1"/>
  <c r="D100" i="6"/>
  <c r="D102" i="6" s="1"/>
  <c r="F97" i="6"/>
  <c r="F87" i="6"/>
  <c r="F93" i="6" s="1"/>
  <c r="D87" i="6"/>
  <c r="D93" i="6" s="1"/>
  <c r="G84" i="6"/>
  <c r="G94" i="6" s="1"/>
  <c r="B84" i="6"/>
  <c r="F81" i="6"/>
  <c r="F84" i="6" s="1"/>
  <c r="F94" i="6" s="1"/>
  <c r="E81" i="6"/>
  <c r="E84" i="6" s="1"/>
  <c r="E94" i="6" s="1"/>
  <c r="D81" i="6"/>
  <c r="D84" i="6" s="1"/>
  <c r="G67" i="6"/>
  <c r="G77" i="6" s="1"/>
  <c r="F67" i="6"/>
  <c r="F77" i="6" s="1"/>
  <c r="E67" i="6"/>
  <c r="E77" i="6" s="1"/>
  <c r="D67" i="6"/>
  <c r="D77" i="6" s="1"/>
  <c r="B67" i="6"/>
  <c r="G50" i="6"/>
  <c r="G60" i="6" s="1"/>
  <c r="E50" i="6"/>
  <c r="E60" i="6" s="1"/>
  <c r="B50" i="6"/>
  <c r="F45" i="6"/>
  <c r="F50" i="6" s="1"/>
  <c r="F60" i="6" s="1"/>
  <c r="D45" i="6"/>
  <c r="D50" i="6" s="1"/>
  <c r="D60" i="6" s="1"/>
  <c r="G32" i="6"/>
  <c r="G42" i="6" s="1"/>
  <c r="F32" i="6"/>
  <c r="F42" i="6" s="1"/>
  <c r="E32" i="6"/>
  <c r="E42" i="6" s="1"/>
  <c r="D32" i="6"/>
  <c r="D42" i="6" s="1"/>
  <c r="B32" i="6"/>
  <c r="G16" i="6"/>
  <c r="B16" i="6"/>
  <c r="F12" i="6"/>
  <c r="E12" i="6"/>
  <c r="E16" i="6" s="1"/>
  <c r="D12" i="6"/>
  <c r="D16" i="6" s="1"/>
  <c r="F11" i="6"/>
  <c r="E152" i="6" l="1"/>
  <c r="E162" i="6" s="1"/>
  <c r="F182" i="6"/>
  <c r="D182" i="6"/>
  <c r="F16" i="6"/>
  <c r="F25" i="6" s="1"/>
  <c r="D111" i="6"/>
  <c r="E179" i="6"/>
  <c r="D179" i="6"/>
  <c r="F179" i="6"/>
  <c r="G179" i="6"/>
  <c r="G180" i="6"/>
  <c r="G181" i="6" s="1"/>
  <c r="F102" i="6"/>
  <c r="D118" i="6"/>
  <c r="D128" i="6" s="1"/>
  <c r="D152" i="6"/>
  <c r="D162" i="6" s="1"/>
  <c r="B180" i="6"/>
  <c r="B184" i="6" s="1"/>
  <c r="E25" i="6"/>
  <c r="D25" i="6"/>
  <c r="D94" i="6"/>
  <c r="F111" i="6"/>
  <c r="G25" i="6"/>
  <c r="B172" i="2"/>
  <c r="D12" i="2"/>
  <c r="E12" i="2"/>
  <c r="F12" i="2"/>
  <c r="G158" i="5"/>
  <c r="F158" i="5"/>
  <c r="E158" i="5"/>
  <c r="D158" i="5"/>
  <c r="G153" i="5"/>
  <c r="F153" i="5"/>
  <c r="E153" i="5"/>
  <c r="D153" i="5"/>
  <c r="G149" i="5"/>
  <c r="F149" i="5"/>
  <c r="E149" i="5"/>
  <c r="D149" i="5"/>
  <c r="G144" i="5"/>
  <c r="F144" i="5"/>
  <c r="E144" i="5"/>
  <c r="D144" i="5"/>
  <c r="B144" i="5"/>
  <c r="G138" i="5"/>
  <c r="B138" i="5"/>
  <c r="F138" i="5"/>
  <c r="F145" i="5" s="1"/>
  <c r="E138" i="5"/>
  <c r="E145" i="5" s="1"/>
  <c r="D138" i="5"/>
  <c r="D145" i="5" s="1"/>
  <c r="G131" i="5"/>
  <c r="F131" i="5"/>
  <c r="E131" i="5"/>
  <c r="D131" i="5"/>
  <c r="B131" i="5"/>
  <c r="G124" i="5"/>
  <c r="B124" i="5"/>
  <c r="F124" i="5"/>
  <c r="F132" i="5" s="1"/>
  <c r="E121" i="5"/>
  <c r="E124" i="5" s="1"/>
  <c r="E132" i="5" s="1"/>
  <c r="D121" i="5"/>
  <c r="D124" i="5" s="1"/>
  <c r="D132" i="5" s="1"/>
  <c r="G117" i="5"/>
  <c r="F117" i="5"/>
  <c r="E117" i="5"/>
  <c r="D117" i="5"/>
  <c r="B117" i="5"/>
  <c r="G110" i="5"/>
  <c r="F110" i="5"/>
  <c r="E110" i="5"/>
  <c r="D110" i="5"/>
  <c r="B110" i="5"/>
  <c r="G103" i="5"/>
  <c r="F103" i="5"/>
  <c r="E103" i="5"/>
  <c r="D103" i="5"/>
  <c r="B103" i="5"/>
  <c r="G96" i="5"/>
  <c r="B96" i="5"/>
  <c r="F96" i="5"/>
  <c r="F104" i="5" s="1"/>
  <c r="E96" i="5"/>
  <c r="E104" i="5" s="1"/>
  <c r="D93" i="5"/>
  <c r="G89" i="5"/>
  <c r="E89" i="5"/>
  <c r="B89" i="5"/>
  <c r="F85" i="5"/>
  <c r="F89" i="5" s="1"/>
  <c r="D85" i="5"/>
  <c r="D89" i="5" s="1"/>
  <c r="G83" i="5"/>
  <c r="B83" i="5"/>
  <c r="E83" i="5"/>
  <c r="E90" i="5" s="1"/>
  <c r="D83" i="5"/>
  <c r="G76" i="5"/>
  <c r="E76" i="5"/>
  <c r="B76" i="5"/>
  <c r="F76" i="5"/>
  <c r="D76" i="5"/>
  <c r="G69" i="5"/>
  <c r="B69" i="5"/>
  <c r="F69" i="5"/>
  <c r="F77" i="5" s="1"/>
  <c r="E69" i="5"/>
  <c r="D69" i="5"/>
  <c r="G62" i="5"/>
  <c r="F62" i="5"/>
  <c r="E62" i="5"/>
  <c r="D62" i="5"/>
  <c r="B62" i="5"/>
  <c r="G55" i="5"/>
  <c r="F55" i="5"/>
  <c r="E55" i="5"/>
  <c r="D55" i="5"/>
  <c r="B55" i="5"/>
  <c r="G48" i="5"/>
  <c r="F48" i="5"/>
  <c r="E48" i="5"/>
  <c r="D48" i="5"/>
  <c r="B48" i="5"/>
  <c r="G41" i="5"/>
  <c r="E41" i="5"/>
  <c r="B41" i="5"/>
  <c r="F38" i="5"/>
  <c r="F41" i="5" s="1"/>
  <c r="D38" i="5"/>
  <c r="D41" i="5" s="1"/>
  <c r="D49" i="5" s="1"/>
  <c r="G34" i="5"/>
  <c r="F34" i="5"/>
  <c r="E34" i="5"/>
  <c r="D34" i="5"/>
  <c r="B34" i="5"/>
  <c r="G27" i="5"/>
  <c r="F27" i="5"/>
  <c r="E27" i="5"/>
  <c r="D27" i="5"/>
  <c r="B27" i="5"/>
  <c r="G20" i="5"/>
  <c r="G147" i="5" s="1"/>
  <c r="G152" i="5" s="1"/>
  <c r="G154" i="5" s="1"/>
  <c r="G155" i="5" s="1"/>
  <c r="F20" i="5"/>
  <c r="F147" i="5" s="1"/>
  <c r="F152" i="5" s="1"/>
  <c r="F154" i="5" s="1"/>
  <c r="F155" i="5" s="1"/>
  <c r="E20" i="5"/>
  <c r="E147" i="5" s="1"/>
  <c r="E152" i="5" s="1"/>
  <c r="E154" i="5" s="1"/>
  <c r="E155" i="5" s="1"/>
  <c r="D20" i="5"/>
  <c r="B20" i="5"/>
  <c r="B147" i="5" s="1"/>
  <c r="G14" i="5"/>
  <c r="G146" i="5" s="1"/>
  <c r="B14" i="5"/>
  <c r="E14" i="5"/>
  <c r="F11" i="5"/>
  <c r="F14" i="5" s="1"/>
  <c r="D11" i="5"/>
  <c r="D14" i="5" s="1"/>
  <c r="E180" i="6" l="1"/>
  <c r="E184" i="6" s="1"/>
  <c r="G184" i="6"/>
  <c r="F184" i="6"/>
  <c r="F180" i="6"/>
  <c r="D180" i="6"/>
  <c r="D184" i="6" s="1"/>
  <c r="B152" i="5"/>
  <c r="B148" i="5"/>
  <c r="G77" i="5"/>
  <c r="D35" i="5"/>
  <c r="F35" i="5"/>
  <c r="F49" i="5"/>
  <c r="E77" i="5"/>
  <c r="G90" i="5"/>
  <c r="B146" i="5"/>
  <c r="D147" i="5"/>
  <c r="D152" i="5" s="1"/>
  <c r="D154" i="5" s="1"/>
  <c r="D155" i="5" s="1"/>
  <c r="D77" i="5"/>
  <c r="D90" i="5"/>
  <c r="G104" i="5"/>
  <c r="E118" i="5"/>
  <c r="G118" i="5"/>
  <c r="D118" i="5"/>
  <c r="F118" i="5"/>
  <c r="G145" i="5"/>
  <c r="E35" i="5"/>
  <c r="G35" i="5"/>
  <c r="D63" i="5"/>
  <c r="F63" i="5"/>
  <c r="E49" i="5"/>
  <c r="G49" i="5"/>
  <c r="E63" i="5"/>
  <c r="G63" i="5"/>
  <c r="F83" i="5"/>
  <c r="F90" i="5" s="1"/>
  <c r="D96" i="5"/>
  <c r="D104" i="5" s="1"/>
  <c r="G132" i="5"/>
  <c r="D146" i="5"/>
  <c r="D21" i="5"/>
  <c r="F21" i="5"/>
  <c r="E21" i="5"/>
  <c r="E146" i="5"/>
  <c r="G156" i="5"/>
  <c r="G157" i="5" s="1"/>
  <c r="G159" i="5" s="1"/>
  <c r="G160" i="5" s="1"/>
  <c r="G148" i="5"/>
  <c r="G150" i="5" s="1"/>
  <c r="G151" i="5" s="1"/>
  <c r="G21" i="5"/>
  <c r="F11" i="2"/>
  <c r="B157" i="5" l="1"/>
  <c r="F146" i="5"/>
  <c r="F156" i="5" s="1"/>
  <c r="F157" i="5" s="1"/>
  <c r="F159" i="5" s="1"/>
  <c r="F160" i="5" s="1"/>
  <c r="D156" i="5"/>
  <c r="D157" i="5" s="1"/>
  <c r="D159" i="5" s="1"/>
  <c r="D160" i="5" s="1"/>
  <c r="D148" i="5"/>
  <c r="D150" i="5" s="1"/>
  <c r="D151" i="5" s="1"/>
  <c r="E156" i="5"/>
  <c r="E157" i="5" s="1"/>
  <c r="E159" i="5" s="1"/>
  <c r="E160" i="5" s="1"/>
  <c r="E148" i="5"/>
  <c r="E150" i="5" s="1"/>
  <c r="E151" i="5" s="1"/>
  <c r="B149" i="2"/>
  <c r="B109" i="2"/>
  <c r="G94" i="2"/>
  <c r="B94" i="2"/>
  <c r="B62" i="2"/>
  <c r="B168" i="2" s="1"/>
  <c r="E46" i="2"/>
  <c r="G46" i="2"/>
  <c r="B46" i="2"/>
  <c r="B38" i="2"/>
  <c r="B30" i="2"/>
  <c r="B22" i="2"/>
  <c r="B15" i="2"/>
  <c r="G157" i="2"/>
  <c r="B157" i="2"/>
  <c r="E125" i="2"/>
  <c r="F125" i="2"/>
  <c r="G125" i="2"/>
  <c r="D125" i="2"/>
  <c r="B125" i="2"/>
  <c r="G109" i="2"/>
  <c r="G78" i="2"/>
  <c r="B78" i="2"/>
  <c r="G15" i="2"/>
  <c r="F148" i="5" l="1"/>
  <c r="F150" i="5" s="1"/>
  <c r="F151" i="5" s="1"/>
  <c r="D105" i="2"/>
  <c r="F154" i="2"/>
  <c r="F157" i="2" s="1"/>
  <c r="E154" i="2"/>
  <c r="E157" i="2" s="1"/>
  <c r="D154" i="2"/>
  <c r="D157" i="2" s="1"/>
  <c r="B141" i="2"/>
  <c r="F139" i="2"/>
  <c r="E139" i="2"/>
  <c r="D139" i="2"/>
  <c r="F106" i="2"/>
  <c r="F109" i="2" s="1"/>
  <c r="E106" i="2"/>
  <c r="E109" i="2" s="1"/>
  <c r="D106" i="2"/>
  <c r="D109" i="2" l="1"/>
  <c r="B101" i="2"/>
  <c r="F92" i="2"/>
  <c r="E92" i="2"/>
  <c r="E94" i="2" s="1"/>
  <c r="D92" i="2"/>
  <c r="D94" i="2" s="1"/>
  <c r="F90" i="2"/>
  <c r="F75" i="2"/>
  <c r="F78" i="2" s="1"/>
  <c r="E75" i="2"/>
  <c r="E78" i="2" s="1"/>
  <c r="D75" i="2"/>
  <c r="D78" i="2" s="1"/>
  <c r="F15" i="2"/>
  <c r="E15" i="2"/>
  <c r="D15" i="2"/>
  <c r="F94" i="2" l="1"/>
  <c r="G24" i="4"/>
  <c r="F24" i="4"/>
  <c r="E24" i="4"/>
  <c r="D24" i="4"/>
  <c r="B68" i="4" l="1"/>
  <c r="G54" i="4"/>
  <c r="D54" i="4"/>
  <c r="G44" i="4"/>
  <c r="F44" i="4"/>
  <c r="E44" i="4"/>
  <c r="D44" i="4"/>
  <c r="E34" i="4"/>
  <c r="F34" i="4"/>
  <c r="G34" i="4"/>
  <c r="G27" i="4"/>
  <c r="G75" i="4"/>
  <c r="F75" i="4"/>
  <c r="E75" i="4"/>
  <c r="D75" i="4"/>
  <c r="G68" i="4"/>
  <c r="F68" i="4"/>
  <c r="E68" i="4"/>
  <c r="D68" i="4"/>
  <c r="G61" i="4"/>
  <c r="F61" i="4"/>
  <c r="E61" i="4"/>
  <c r="D61" i="4"/>
  <c r="F54" i="4"/>
  <c r="E54" i="4"/>
  <c r="G46" i="4"/>
  <c r="G41" i="4"/>
  <c r="F41" i="4"/>
  <c r="E41" i="4"/>
  <c r="D41" i="4"/>
  <c r="D34" i="4"/>
  <c r="G21" i="4"/>
  <c r="F21" i="4"/>
  <c r="E21" i="4"/>
  <c r="D21" i="4"/>
  <c r="B21" i="4"/>
  <c r="G14" i="4"/>
  <c r="F14" i="4"/>
  <c r="E14" i="4"/>
  <c r="D14" i="4"/>
  <c r="G47" i="4" l="1"/>
  <c r="E27" i="4"/>
  <c r="D47" i="4"/>
  <c r="F27" i="4"/>
  <c r="D27" i="4"/>
  <c r="E47" i="4"/>
  <c r="F47" i="4"/>
  <c r="F80" i="2" l="1"/>
  <c r="D80" i="2"/>
  <c r="F97" i="2" l="1"/>
  <c r="D97" i="2"/>
  <c r="E62" i="2" l="1"/>
  <c r="F62" i="2"/>
  <c r="G62" i="2"/>
  <c r="D62" i="2"/>
  <c r="E22" i="2" l="1"/>
  <c r="E137" i="2"/>
  <c r="G22" i="2"/>
  <c r="F22" i="2" l="1"/>
  <c r="D22" i="2"/>
  <c r="B86" i="2" l="1"/>
  <c r="B70" i="2"/>
  <c r="B54" i="2" l="1"/>
  <c r="D42" i="2"/>
  <c r="D46" i="2" s="1"/>
  <c r="F42" i="2"/>
  <c r="F46" i="2" s="1"/>
  <c r="B164" i="2" l="1"/>
  <c r="B133" i="2"/>
  <c r="G178" i="2" l="1"/>
  <c r="F178" i="2"/>
  <c r="E178" i="2"/>
  <c r="D178" i="2"/>
  <c r="G173" i="2"/>
  <c r="F173" i="2"/>
  <c r="E173" i="2"/>
  <c r="D173" i="2"/>
  <c r="G169" i="2"/>
  <c r="F169" i="2"/>
  <c r="E169" i="2"/>
  <c r="D169" i="2"/>
  <c r="G164" i="2"/>
  <c r="F164" i="2"/>
  <c r="E164" i="2"/>
  <c r="D164" i="2"/>
  <c r="G149" i="2"/>
  <c r="F149" i="2"/>
  <c r="E149" i="2"/>
  <c r="D149" i="2"/>
  <c r="G141" i="2"/>
  <c r="F141" i="2"/>
  <c r="E141" i="2"/>
  <c r="D141" i="2"/>
  <c r="G133" i="2"/>
  <c r="F133" i="2"/>
  <c r="E133" i="2"/>
  <c r="D133" i="2"/>
  <c r="G117" i="2"/>
  <c r="F117" i="2"/>
  <c r="E117" i="2"/>
  <c r="D117" i="2"/>
  <c r="B117" i="2"/>
  <c r="G101" i="2"/>
  <c r="F101" i="2"/>
  <c r="E101" i="2"/>
  <c r="D101" i="2"/>
  <c r="G86" i="2"/>
  <c r="F86" i="2"/>
  <c r="E86" i="2"/>
  <c r="D86" i="2"/>
  <c r="G70" i="2"/>
  <c r="G71" i="2" s="1"/>
  <c r="F70" i="2"/>
  <c r="E70" i="2"/>
  <c r="D70" i="2"/>
  <c r="G54" i="2"/>
  <c r="F54" i="2"/>
  <c r="E54" i="2"/>
  <c r="D54" i="2"/>
  <c r="G38" i="2"/>
  <c r="F38" i="2"/>
  <c r="E38" i="2"/>
  <c r="D38" i="2"/>
  <c r="G30" i="2"/>
  <c r="F30" i="2"/>
  <c r="E30" i="2"/>
  <c r="D30" i="2"/>
  <c r="G165" i="2" l="1"/>
  <c r="G150" i="2"/>
  <c r="E134" i="2"/>
  <c r="D134" i="2"/>
  <c r="F71" i="2"/>
  <c r="E71" i="2"/>
  <c r="D71" i="2"/>
  <c r="E165" i="2"/>
  <c r="D165" i="2"/>
  <c r="B166" i="2"/>
  <c r="G118" i="2"/>
  <c r="D150" i="2"/>
  <c r="F150" i="2"/>
  <c r="D102" i="2"/>
  <c r="B167" i="2"/>
  <c r="G166" i="2"/>
  <c r="G168" i="2" s="1"/>
  <c r="G170" i="2" s="1"/>
  <c r="G171" i="2" s="1"/>
  <c r="D118" i="2"/>
  <c r="F118" i="2"/>
  <c r="E118" i="2"/>
  <c r="G134" i="2"/>
  <c r="F165" i="2"/>
  <c r="E39" i="2"/>
  <c r="G39" i="2"/>
  <c r="G87" i="2"/>
  <c r="F134" i="2"/>
  <c r="E150" i="2"/>
  <c r="E55" i="2"/>
  <c r="G55" i="2"/>
  <c r="E167" i="2"/>
  <c r="E23" i="2"/>
  <c r="G23" i="2"/>
  <c r="D39" i="2"/>
  <c r="F39" i="2"/>
  <c r="G167" i="2"/>
  <c r="G172" i="2" s="1"/>
  <c r="G174" i="2" s="1"/>
  <c r="G175" i="2" s="1"/>
  <c r="F55" i="2"/>
  <c r="D55" i="2"/>
  <c r="F23" i="2"/>
  <c r="D167" i="2"/>
  <c r="F167" i="2"/>
  <c r="D23" i="2"/>
  <c r="F172" i="2" l="1"/>
  <c r="F174" i="2" s="1"/>
  <c r="F175" i="2" s="1"/>
  <c r="E172" i="2"/>
  <c r="E174" i="2" s="1"/>
  <c r="E175" i="2" s="1"/>
  <c r="D172" i="2"/>
  <c r="D174" i="2" s="1"/>
  <c r="D175" i="2" s="1"/>
  <c r="D166" i="2"/>
  <c r="D168" i="2" s="1"/>
  <c r="D87" i="2"/>
  <c r="F102" i="2"/>
  <c r="E87" i="2"/>
  <c r="F166" i="2"/>
  <c r="F87" i="2"/>
  <c r="E102" i="2"/>
  <c r="G102" i="2"/>
  <c r="E166" i="2"/>
  <c r="G176" i="2"/>
  <c r="G177" i="2" s="1"/>
  <c r="G179" i="2" s="1"/>
  <c r="G180" i="2" s="1"/>
  <c r="E168" i="2" l="1"/>
  <c r="F168" i="2"/>
  <c r="D176" i="2"/>
  <c r="D177" i="2" s="1"/>
  <c r="D179" i="2" s="1"/>
  <c r="D180" i="2" s="1"/>
  <c r="F176" i="2"/>
  <c r="F177" i="2" s="1"/>
  <c r="F179" i="2" s="1"/>
  <c r="F180" i="2" s="1"/>
  <c r="E176" i="2"/>
  <c r="E177" i="2" s="1"/>
  <c r="E179" i="2" s="1"/>
  <c r="E180" i="2" s="1"/>
  <c r="D170" i="2" l="1"/>
  <c r="E170" i="2"/>
  <c r="F170" i="2"/>
  <c r="F171" i="2" l="1"/>
  <c r="D171" i="2"/>
  <c r="E171" i="2"/>
</calcChain>
</file>

<file path=xl/sharedStrings.xml><?xml version="1.0" encoding="utf-8"?>
<sst xmlns="http://schemas.openxmlformats.org/spreadsheetml/2006/main" count="991" uniqueCount="126">
  <si>
    <t>№ рецептур</t>
  </si>
  <si>
    <t xml:space="preserve">   Наименование бдюда</t>
  </si>
  <si>
    <t>Масса порции          (г)</t>
  </si>
  <si>
    <t>Пищевые вещества (г )</t>
  </si>
  <si>
    <t>Энергетическая ценность (ккал)</t>
  </si>
  <si>
    <t>Б</t>
  </si>
  <si>
    <t>Ж</t>
  </si>
  <si>
    <t>У</t>
  </si>
  <si>
    <t>ПР</t>
  </si>
  <si>
    <t>Чай с сахаром</t>
  </si>
  <si>
    <t>Итого завтрак:</t>
  </si>
  <si>
    <t xml:space="preserve">Каша гречневая рассыпчатая </t>
  </si>
  <si>
    <t>Котлета куриная с соусом красным</t>
  </si>
  <si>
    <t>Компот из сухофруктов</t>
  </si>
  <si>
    <t>Хлеб ржаной</t>
  </si>
  <si>
    <t>Хлеб пшеничный</t>
  </si>
  <si>
    <t>Итого обед:</t>
  </si>
  <si>
    <t>Итого за день</t>
  </si>
  <si>
    <t>Чай с сахаром лимоном</t>
  </si>
  <si>
    <t>Тефтели " мясные"  с соусом красным</t>
  </si>
  <si>
    <t>Напиток из шиповника</t>
  </si>
  <si>
    <t>Суп гороховый  на м/к бульоне</t>
  </si>
  <si>
    <t>Итого завтрак</t>
  </si>
  <si>
    <t>Итого обед</t>
  </si>
  <si>
    <t>Меню приготавливаемых блюд  возрастная категория от 7 до 11 лет ( двухразовое )</t>
  </si>
  <si>
    <t>Картофель отварной</t>
  </si>
  <si>
    <t>Компот из  свежемороженных ягод</t>
  </si>
  <si>
    <t>444/505</t>
  </si>
  <si>
    <t>437/505</t>
  </si>
  <si>
    <t>Итого за 10 дней :</t>
  </si>
  <si>
    <t>Фрикадельки мясные "деревенские" в соусе красном</t>
  </si>
  <si>
    <t xml:space="preserve">Макароны отварные </t>
  </si>
  <si>
    <t>Каша пшенная молочная с маслом сливочным</t>
  </si>
  <si>
    <t>день1</t>
  </si>
  <si>
    <t xml:space="preserve">Обед </t>
  </si>
  <si>
    <t>день2</t>
  </si>
  <si>
    <t>Завтрак</t>
  </si>
  <si>
    <t>день3</t>
  </si>
  <si>
    <t>день 4</t>
  </si>
  <si>
    <t>день 5</t>
  </si>
  <si>
    <t>день 6</t>
  </si>
  <si>
    <t>день 7</t>
  </si>
  <si>
    <t>день 8</t>
  </si>
  <si>
    <t>день 9</t>
  </si>
  <si>
    <t>день10</t>
  </si>
  <si>
    <t xml:space="preserve">                         Завтрак</t>
  </si>
  <si>
    <t>50 % от суточной нормы</t>
  </si>
  <si>
    <t>Среднее значение завтрака и обеда  за период</t>
  </si>
  <si>
    <t>Среднее значение завтрака  за период</t>
  </si>
  <si>
    <t>Среднее значение  обеда  за период</t>
  </si>
  <si>
    <t xml:space="preserve">Суп с макаронными изделиями на м/к бульоне </t>
  </si>
  <si>
    <t xml:space="preserve">Плов с мясом </t>
  </si>
  <si>
    <t xml:space="preserve">Борщ с капустой,картофелем на м/к бульоне </t>
  </si>
  <si>
    <t>Рис отварной</t>
  </si>
  <si>
    <t>Котлеты рыбные с соусом</t>
  </si>
  <si>
    <t>Суп с клецками на м/к бульоне</t>
  </si>
  <si>
    <t>Завтрак 20% от суточной нормы</t>
  </si>
  <si>
    <t>% откланение</t>
  </si>
  <si>
    <t>Завтрак 30% от суточной нормы</t>
  </si>
  <si>
    <t>200</t>
  </si>
  <si>
    <t>Каша молочная "Дружба"</t>
  </si>
  <si>
    <t>пр</t>
  </si>
  <si>
    <t>Макароны отварные с сыром</t>
  </si>
  <si>
    <t>Пюре гороховое</t>
  </si>
  <si>
    <t>429.1</t>
  </si>
  <si>
    <t>128/330</t>
  </si>
  <si>
    <t>377.1</t>
  </si>
  <si>
    <t xml:space="preserve">Кисель </t>
  </si>
  <si>
    <t>Булочка школьная/ Батон</t>
  </si>
  <si>
    <t>Суп-лапша на курином бульоне</t>
  </si>
  <si>
    <t>Суп картофельный с крупой (рис,пшено) на м/к бульоне</t>
  </si>
  <si>
    <t>Котлеты мясные "по домашнему" в соусе красном</t>
  </si>
  <si>
    <t>274/505</t>
  </si>
  <si>
    <t xml:space="preserve">Чай с сахаром </t>
  </si>
  <si>
    <t>Масло сливочное порциями</t>
  </si>
  <si>
    <t>Булочка школьная</t>
  </si>
  <si>
    <t xml:space="preserve">Манты с соусом сметанным </t>
  </si>
  <si>
    <t>Крендель сахарный</t>
  </si>
  <si>
    <t>Меню приготавливаемых блюд  5 класс    СОШ № 32</t>
  </si>
  <si>
    <t>Сырники с молочным соусом</t>
  </si>
  <si>
    <t>200/50</t>
  </si>
  <si>
    <t>Сосиска отварная  с соусом</t>
  </si>
  <si>
    <t>Батон</t>
  </si>
  <si>
    <t>Плюшка московская/ Кондитерское изделия</t>
  </si>
  <si>
    <t>Сосиска отварная с соусом</t>
  </si>
  <si>
    <t>Сосиска  с соусом</t>
  </si>
  <si>
    <t>Картофельное пюре/ картофель с молоком</t>
  </si>
  <si>
    <t>Яблоко</t>
  </si>
  <si>
    <t>Омлет натуральный с колбасными изделиями</t>
  </si>
  <si>
    <t>Картофель тушенный</t>
  </si>
  <si>
    <t>Жаркое по- домашнему с мясом</t>
  </si>
  <si>
    <t xml:space="preserve">Суп картофельный с  рыбой </t>
  </si>
  <si>
    <t>127/128</t>
  </si>
  <si>
    <r>
      <t>Батон с маслом</t>
    </r>
    <r>
      <rPr>
        <sz val="10"/>
        <rFont val="Times New Roman"/>
        <family val="1"/>
        <charset val="204"/>
      </rPr>
      <t xml:space="preserve"> (20/10)</t>
    </r>
  </si>
  <si>
    <t>Каша молочная манная с маслом сливочным</t>
  </si>
  <si>
    <t>Каша молочная "Дружба" с маслом сливочным</t>
  </si>
  <si>
    <t>Плов с мясом</t>
  </si>
  <si>
    <t>Каша геркулесовая молочная с маслом сливочным</t>
  </si>
  <si>
    <t>Каша молочная рисовая с маслом сливочным</t>
  </si>
  <si>
    <t>Свекольник  на м/к бульоне</t>
  </si>
  <si>
    <t>Меню приготавливаемых блюд  возрастная категория от 12 и старше ( дотация )</t>
  </si>
  <si>
    <t>128/505</t>
  </si>
  <si>
    <t>362/505</t>
  </si>
  <si>
    <t>Котлета из минтая Фмрменная  с соусом</t>
  </si>
  <si>
    <t>243/505</t>
  </si>
  <si>
    <t>пр/14</t>
  </si>
  <si>
    <r>
      <t>Рис отварной с соусом</t>
    </r>
    <r>
      <rPr>
        <sz val="11"/>
        <color indexed="8"/>
        <rFont val="Times New Roman"/>
        <family val="1"/>
        <charset val="204"/>
      </rPr>
      <t xml:space="preserve"> (150/30)</t>
    </r>
  </si>
  <si>
    <t xml:space="preserve">Омлет натуральный </t>
  </si>
  <si>
    <t>Макароны запечённые с сыром</t>
  </si>
  <si>
    <t>Помидоры свежие до 15.10/Салат из моркови с яблоком</t>
  </si>
  <si>
    <t>пр/71</t>
  </si>
  <si>
    <t xml:space="preserve">Сыр порционный </t>
  </si>
  <si>
    <t>ПР/53</t>
  </si>
  <si>
    <t>Кабачковая икра</t>
  </si>
  <si>
    <r>
      <rPr>
        <b/>
        <sz val="14"/>
        <color indexed="8"/>
        <rFont val="Times New Roman"/>
        <family val="1"/>
        <charset val="204"/>
      </rPr>
      <t xml:space="preserve">Огурец свежий до 15.10 </t>
    </r>
    <r>
      <rPr>
        <sz val="14"/>
        <color indexed="8"/>
        <rFont val="Times New Roman"/>
        <family val="1"/>
        <charset val="204"/>
      </rPr>
      <t>/ Огурцы  соленые в нарезке</t>
    </r>
  </si>
  <si>
    <r>
      <rPr>
        <b/>
        <sz val="14"/>
        <color indexed="8"/>
        <rFont val="Times New Roman"/>
        <family val="1"/>
        <charset val="204"/>
      </rPr>
      <t>Огурец свежий до 15.10</t>
    </r>
    <r>
      <rPr>
        <sz val="14"/>
        <color indexed="8"/>
        <rFont val="Times New Roman"/>
        <family val="1"/>
        <charset val="204"/>
      </rPr>
      <t xml:space="preserve"> / Огурцы  соленые в нарезке</t>
    </r>
  </si>
  <si>
    <t>Салат из белокочанной капусты</t>
  </si>
  <si>
    <r>
      <rPr>
        <b/>
        <sz val="14"/>
        <color indexed="8"/>
        <rFont val="Times New Roman"/>
        <family val="1"/>
        <charset val="204"/>
      </rPr>
      <t>Помидоры свежие до 15.10</t>
    </r>
    <r>
      <rPr>
        <sz val="14"/>
        <color indexed="8"/>
        <rFont val="Times New Roman"/>
        <family val="1"/>
        <charset val="204"/>
      </rPr>
      <t>/Салат из моркови с яблоком</t>
    </r>
  </si>
  <si>
    <t>Морковь туш-я с курагой</t>
  </si>
  <si>
    <t>Кукуруза консервированная</t>
  </si>
  <si>
    <t>Меню приготавливаемых блюд  возрастная категория от 7 до 11 лет ( двухразовое )(платники)</t>
  </si>
  <si>
    <t>Яйцо варёное</t>
  </si>
  <si>
    <t>Распределение ЭЦ в завтрак при норме 20-25%</t>
  </si>
  <si>
    <t>Распределение ЭЦ в обед при норме 30-35%</t>
  </si>
  <si>
    <t>Распределение ЭЦ в завтрак,обед при норме 50-60%</t>
  </si>
  <si>
    <t>Меню приготавливаемых блюд  возрастная категория от 12 и старше ( ПЛАНИКИ)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</si>
</sst>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164" fontId="2" fillId="0" borderId="3" xfId="0" applyNumberFormat="1" applyFont="1" applyFill="1" applyBorder="1" applyAlignment="1"/>
    <xf numFmtId="164" fontId="2" fillId="0" borderId="4" xfId="0" applyNumberFormat="1" applyFont="1" applyFill="1" applyBorder="1" applyAlignment="1"/>
    <xf numFmtId="164" fontId="2" fillId="0" borderId="5" xfId="0" applyNumberFormat="1" applyFont="1" applyFill="1" applyBorder="1" applyAlignment="1"/>
    <xf numFmtId="164" fontId="3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1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/>
    </xf>
    <xf numFmtId="0" fontId="11" fillId="0" borderId="0" xfId="0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/>
    <xf numFmtId="2" fontId="9" fillId="0" borderId="0" xfId="0" applyNumberFormat="1" applyFont="1" applyFill="1"/>
    <xf numFmtId="164" fontId="1" fillId="0" borderId="2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/>
    <xf numFmtId="0" fontId="5" fillId="0" borderId="2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wrapText="1"/>
    </xf>
    <xf numFmtId="165" fontId="8" fillId="2" borderId="2" xfId="0" applyNumberFormat="1" applyFont="1" applyFill="1" applyBorder="1" applyAlignment="1"/>
    <xf numFmtId="2" fontId="1" fillId="0" borderId="2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Alignment="1">
      <alignment horizontal="center"/>
    </xf>
    <xf numFmtId="10" fontId="9" fillId="2" borderId="2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15" fillId="0" borderId="2" xfId="0" applyFont="1" applyFill="1" applyBorder="1" applyAlignment="1">
      <alignment wrapText="1"/>
    </xf>
    <xf numFmtId="2" fontId="15" fillId="0" borderId="2" xfId="0" applyNumberFormat="1" applyFont="1" applyFill="1" applyBorder="1" applyAlignment="1">
      <alignment wrapText="1"/>
    </xf>
    <xf numFmtId="2" fontId="16" fillId="0" borderId="2" xfId="0" applyNumberFormat="1" applyFont="1" applyFill="1" applyBorder="1" applyAlignment="1"/>
    <xf numFmtId="9" fontId="16" fillId="0" borderId="2" xfId="0" applyNumberFormat="1" applyFont="1" applyFill="1" applyBorder="1" applyAlignment="1"/>
    <xf numFmtId="2" fontId="17" fillId="0" borderId="2" xfId="0" applyNumberFormat="1" applyFont="1" applyFill="1" applyBorder="1" applyAlignment="1"/>
    <xf numFmtId="1" fontId="17" fillId="0" borderId="0" xfId="0" applyNumberFormat="1" applyFont="1" applyFill="1" applyAlignment="1"/>
    <xf numFmtId="164" fontId="17" fillId="0" borderId="0" xfId="0" applyNumberFormat="1" applyFont="1" applyFill="1" applyAlignment="1"/>
    <xf numFmtId="0" fontId="16" fillId="0" borderId="2" xfId="0" applyFont="1" applyFill="1" applyBorder="1" applyAlignment="1"/>
    <xf numFmtId="164" fontId="17" fillId="0" borderId="2" xfId="0" applyNumberFormat="1" applyFont="1" applyFill="1" applyBorder="1" applyAlignment="1"/>
    <xf numFmtId="9" fontId="17" fillId="0" borderId="2" xfId="0" applyNumberFormat="1" applyFont="1" applyFill="1" applyBorder="1" applyAlignment="1"/>
    <xf numFmtId="1" fontId="6" fillId="0" borderId="3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wrapText="1"/>
    </xf>
    <xf numFmtId="1" fontId="15" fillId="0" borderId="5" xfId="0" applyNumberFormat="1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tabSelected="1" topLeftCell="A158" zoomScaleNormal="100" workbookViewId="0">
      <selection activeCell="V136" sqref="V136"/>
    </sheetView>
  </sheetViews>
  <sheetFormatPr defaultRowHeight="15.75" x14ac:dyDescent="0.25"/>
  <cols>
    <col min="1" max="1" width="57.85546875" style="29" customWidth="1"/>
    <col min="2" max="2" width="10" style="29" customWidth="1"/>
    <col min="3" max="3" width="9" style="32" customWidth="1"/>
    <col min="4" max="4" width="9.7109375" style="33" customWidth="1"/>
    <col min="5" max="6" width="10.7109375" style="33" customWidth="1"/>
    <col min="7" max="7" width="13" style="33" customWidth="1"/>
    <col min="8" max="8" width="12.140625" style="34" customWidth="1"/>
    <col min="9" max="78" width="9.140625" style="29"/>
    <col min="79" max="79" width="7.85546875" style="29" customWidth="1"/>
    <col min="80" max="80" width="57.85546875" style="29" customWidth="1"/>
    <col min="81" max="81" width="10.140625" style="29" customWidth="1"/>
    <col min="82" max="82" width="12.28515625" style="29" customWidth="1"/>
    <col min="83" max="85" width="0" style="29" hidden="1" customWidth="1"/>
    <col min="86" max="86" width="9.7109375" style="29" customWidth="1"/>
    <col min="87" max="88" width="10.7109375" style="29" customWidth="1"/>
    <col min="89" max="89" width="11.85546875" style="29" customWidth="1"/>
    <col min="90" max="90" width="0" style="29" hidden="1" customWidth="1"/>
    <col min="91" max="91" width="9.140625" style="29" customWidth="1"/>
    <col min="92" max="92" width="8" style="29" customWidth="1"/>
    <col min="93" max="93" width="7.5703125" style="29" customWidth="1"/>
    <col min="94" max="94" width="9" style="29" customWidth="1"/>
    <col min="95" max="97" width="9.140625" style="29" customWidth="1"/>
    <col min="98" max="103" width="0" style="29" hidden="1" customWidth="1"/>
    <col min="104" max="334" width="9.140625" style="29"/>
    <col min="335" max="335" width="7.85546875" style="29" customWidth="1"/>
    <col min="336" max="336" width="57.85546875" style="29" customWidth="1"/>
    <col min="337" max="337" width="10.140625" style="29" customWidth="1"/>
    <col min="338" max="338" width="12.28515625" style="29" customWidth="1"/>
    <col min="339" max="341" width="0" style="29" hidden="1" customWidth="1"/>
    <col min="342" max="342" width="9.7109375" style="29" customWidth="1"/>
    <col min="343" max="344" width="10.7109375" style="29" customWidth="1"/>
    <col min="345" max="345" width="11.85546875" style="29" customWidth="1"/>
    <col min="346" max="346" width="0" style="29" hidden="1" customWidth="1"/>
    <col min="347" max="347" width="9.140625" style="29" customWidth="1"/>
    <col min="348" max="348" width="8" style="29" customWidth="1"/>
    <col min="349" max="349" width="7.5703125" style="29" customWidth="1"/>
    <col min="350" max="350" width="9" style="29" customWidth="1"/>
    <col min="351" max="353" width="9.140625" style="29" customWidth="1"/>
    <col min="354" max="359" width="0" style="29" hidden="1" customWidth="1"/>
    <col min="360" max="590" width="9.140625" style="29"/>
    <col min="591" max="591" width="7.85546875" style="29" customWidth="1"/>
    <col min="592" max="592" width="57.85546875" style="29" customWidth="1"/>
    <col min="593" max="593" width="10.140625" style="29" customWidth="1"/>
    <col min="594" max="594" width="12.28515625" style="29" customWidth="1"/>
    <col min="595" max="597" width="0" style="29" hidden="1" customWidth="1"/>
    <col min="598" max="598" width="9.7109375" style="29" customWidth="1"/>
    <col min="599" max="600" width="10.7109375" style="29" customWidth="1"/>
    <col min="601" max="601" width="11.85546875" style="29" customWidth="1"/>
    <col min="602" max="602" width="0" style="29" hidden="1" customWidth="1"/>
    <col min="603" max="603" width="9.140625" style="29" customWidth="1"/>
    <col min="604" max="604" width="8" style="29" customWidth="1"/>
    <col min="605" max="605" width="7.5703125" style="29" customWidth="1"/>
    <col min="606" max="606" width="9" style="29" customWidth="1"/>
    <col min="607" max="609" width="9.140625" style="29" customWidth="1"/>
    <col min="610" max="615" width="0" style="29" hidden="1" customWidth="1"/>
    <col min="616" max="846" width="9.140625" style="29"/>
    <col min="847" max="847" width="7.85546875" style="29" customWidth="1"/>
    <col min="848" max="848" width="57.85546875" style="29" customWidth="1"/>
    <col min="849" max="849" width="10.140625" style="29" customWidth="1"/>
    <col min="850" max="850" width="12.28515625" style="29" customWidth="1"/>
    <col min="851" max="853" width="0" style="29" hidden="1" customWidth="1"/>
    <col min="854" max="854" width="9.7109375" style="29" customWidth="1"/>
    <col min="855" max="856" width="10.7109375" style="29" customWidth="1"/>
    <col min="857" max="857" width="11.85546875" style="29" customWidth="1"/>
    <col min="858" max="858" width="0" style="29" hidden="1" customWidth="1"/>
    <col min="859" max="859" width="9.140625" style="29" customWidth="1"/>
    <col min="860" max="860" width="8" style="29" customWidth="1"/>
    <col min="861" max="861" width="7.5703125" style="29" customWidth="1"/>
    <col min="862" max="862" width="9" style="29" customWidth="1"/>
    <col min="863" max="865" width="9.140625" style="29" customWidth="1"/>
    <col min="866" max="871" width="0" style="29" hidden="1" customWidth="1"/>
    <col min="872" max="1102" width="9.140625" style="29"/>
    <col min="1103" max="1103" width="7.85546875" style="29" customWidth="1"/>
    <col min="1104" max="1104" width="57.85546875" style="29" customWidth="1"/>
    <col min="1105" max="1105" width="10.140625" style="29" customWidth="1"/>
    <col min="1106" max="1106" width="12.28515625" style="29" customWidth="1"/>
    <col min="1107" max="1109" width="0" style="29" hidden="1" customWidth="1"/>
    <col min="1110" max="1110" width="9.7109375" style="29" customWidth="1"/>
    <col min="1111" max="1112" width="10.7109375" style="29" customWidth="1"/>
    <col min="1113" max="1113" width="11.85546875" style="29" customWidth="1"/>
    <col min="1114" max="1114" width="0" style="29" hidden="1" customWidth="1"/>
    <col min="1115" max="1115" width="9.140625" style="29" customWidth="1"/>
    <col min="1116" max="1116" width="8" style="29" customWidth="1"/>
    <col min="1117" max="1117" width="7.5703125" style="29" customWidth="1"/>
    <col min="1118" max="1118" width="9" style="29" customWidth="1"/>
    <col min="1119" max="1121" width="9.140625" style="29" customWidth="1"/>
    <col min="1122" max="1127" width="0" style="29" hidden="1" customWidth="1"/>
    <col min="1128" max="1358" width="9.140625" style="29"/>
    <col min="1359" max="1359" width="7.85546875" style="29" customWidth="1"/>
    <col min="1360" max="1360" width="57.85546875" style="29" customWidth="1"/>
    <col min="1361" max="1361" width="10.140625" style="29" customWidth="1"/>
    <col min="1362" max="1362" width="12.28515625" style="29" customWidth="1"/>
    <col min="1363" max="1365" width="0" style="29" hidden="1" customWidth="1"/>
    <col min="1366" max="1366" width="9.7109375" style="29" customWidth="1"/>
    <col min="1367" max="1368" width="10.7109375" style="29" customWidth="1"/>
    <col min="1369" max="1369" width="11.85546875" style="29" customWidth="1"/>
    <col min="1370" max="1370" width="0" style="29" hidden="1" customWidth="1"/>
    <col min="1371" max="1371" width="9.140625" style="29" customWidth="1"/>
    <col min="1372" max="1372" width="8" style="29" customWidth="1"/>
    <col min="1373" max="1373" width="7.5703125" style="29" customWidth="1"/>
    <col min="1374" max="1374" width="9" style="29" customWidth="1"/>
    <col min="1375" max="1377" width="9.140625" style="29" customWidth="1"/>
    <col min="1378" max="1383" width="0" style="29" hidden="1" customWidth="1"/>
    <col min="1384" max="1614" width="9.140625" style="29"/>
    <col min="1615" max="1615" width="7.85546875" style="29" customWidth="1"/>
    <col min="1616" max="1616" width="57.85546875" style="29" customWidth="1"/>
    <col min="1617" max="1617" width="10.140625" style="29" customWidth="1"/>
    <col min="1618" max="1618" width="12.28515625" style="29" customWidth="1"/>
    <col min="1619" max="1621" width="0" style="29" hidden="1" customWidth="1"/>
    <col min="1622" max="1622" width="9.7109375" style="29" customWidth="1"/>
    <col min="1623" max="1624" width="10.7109375" style="29" customWidth="1"/>
    <col min="1625" max="1625" width="11.85546875" style="29" customWidth="1"/>
    <col min="1626" max="1626" width="0" style="29" hidden="1" customWidth="1"/>
    <col min="1627" max="1627" width="9.140625" style="29" customWidth="1"/>
    <col min="1628" max="1628" width="8" style="29" customWidth="1"/>
    <col min="1629" max="1629" width="7.5703125" style="29" customWidth="1"/>
    <col min="1630" max="1630" width="9" style="29" customWidth="1"/>
    <col min="1631" max="1633" width="9.140625" style="29" customWidth="1"/>
    <col min="1634" max="1639" width="0" style="29" hidden="1" customWidth="1"/>
    <col min="1640" max="1870" width="9.140625" style="29"/>
    <col min="1871" max="1871" width="7.85546875" style="29" customWidth="1"/>
    <col min="1872" max="1872" width="57.85546875" style="29" customWidth="1"/>
    <col min="1873" max="1873" width="10.140625" style="29" customWidth="1"/>
    <col min="1874" max="1874" width="12.28515625" style="29" customWidth="1"/>
    <col min="1875" max="1877" width="0" style="29" hidden="1" customWidth="1"/>
    <col min="1878" max="1878" width="9.7109375" style="29" customWidth="1"/>
    <col min="1879" max="1880" width="10.7109375" style="29" customWidth="1"/>
    <col min="1881" max="1881" width="11.85546875" style="29" customWidth="1"/>
    <col min="1882" max="1882" width="0" style="29" hidden="1" customWidth="1"/>
    <col min="1883" max="1883" width="9.140625" style="29" customWidth="1"/>
    <col min="1884" max="1884" width="8" style="29" customWidth="1"/>
    <col min="1885" max="1885" width="7.5703125" style="29" customWidth="1"/>
    <col min="1886" max="1886" width="9" style="29" customWidth="1"/>
    <col min="1887" max="1889" width="9.140625" style="29" customWidth="1"/>
    <col min="1890" max="1895" width="0" style="29" hidden="1" customWidth="1"/>
    <col min="1896" max="2126" width="9.140625" style="29"/>
    <col min="2127" max="2127" width="7.85546875" style="29" customWidth="1"/>
    <col min="2128" max="2128" width="57.85546875" style="29" customWidth="1"/>
    <col min="2129" max="2129" width="10.140625" style="29" customWidth="1"/>
    <col min="2130" max="2130" width="12.28515625" style="29" customWidth="1"/>
    <col min="2131" max="2133" width="0" style="29" hidden="1" customWidth="1"/>
    <col min="2134" max="2134" width="9.7109375" style="29" customWidth="1"/>
    <col min="2135" max="2136" width="10.7109375" style="29" customWidth="1"/>
    <col min="2137" max="2137" width="11.85546875" style="29" customWidth="1"/>
    <col min="2138" max="2138" width="0" style="29" hidden="1" customWidth="1"/>
    <col min="2139" max="2139" width="9.140625" style="29" customWidth="1"/>
    <col min="2140" max="2140" width="8" style="29" customWidth="1"/>
    <col min="2141" max="2141" width="7.5703125" style="29" customWidth="1"/>
    <col min="2142" max="2142" width="9" style="29" customWidth="1"/>
    <col min="2143" max="2145" width="9.140625" style="29" customWidth="1"/>
    <col min="2146" max="2151" width="0" style="29" hidden="1" customWidth="1"/>
    <col min="2152" max="2382" width="9.140625" style="29"/>
    <col min="2383" max="2383" width="7.85546875" style="29" customWidth="1"/>
    <col min="2384" max="2384" width="57.85546875" style="29" customWidth="1"/>
    <col min="2385" max="2385" width="10.140625" style="29" customWidth="1"/>
    <col min="2386" max="2386" width="12.28515625" style="29" customWidth="1"/>
    <col min="2387" max="2389" width="0" style="29" hidden="1" customWidth="1"/>
    <col min="2390" max="2390" width="9.7109375" style="29" customWidth="1"/>
    <col min="2391" max="2392" width="10.7109375" style="29" customWidth="1"/>
    <col min="2393" max="2393" width="11.85546875" style="29" customWidth="1"/>
    <col min="2394" max="2394" width="0" style="29" hidden="1" customWidth="1"/>
    <col min="2395" max="2395" width="9.140625" style="29" customWidth="1"/>
    <col min="2396" max="2396" width="8" style="29" customWidth="1"/>
    <col min="2397" max="2397" width="7.5703125" style="29" customWidth="1"/>
    <col min="2398" max="2398" width="9" style="29" customWidth="1"/>
    <col min="2399" max="2401" width="9.140625" style="29" customWidth="1"/>
    <col min="2402" max="2407" width="0" style="29" hidden="1" customWidth="1"/>
    <col min="2408" max="2638" width="9.140625" style="29"/>
    <col min="2639" max="2639" width="7.85546875" style="29" customWidth="1"/>
    <col min="2640" max="2640" width="57.85546875" style="29" customWidth="1"/>
    <col min="2641" max="2641" width="10.140625" style="29" customWidth="1"/>
    <col min="2642" max="2642" width="12.28515625" style="29" customWidth="1"/>
    <col min="2643" max="2645" width="0" style="29" hidden="1" customWidth="1"/>
    <col min="2646" max="2646" width="9.7109375" style="29" customWidth="1"/>
    <col min="2647" max="2648" width="10.7109375" style="29" customWidth="1"/>
    <col min="2649" max="2649" width="11.85546875" style="29" customWidth="1"/>
    <col min="2650" max="2650" width="0" style="29" hidden="1" customWidth="1"/>
    <col min="2651" max="2651" width="9.140625" style="29" customWidth="1"/>
    <col min="2652" max="2652" width="8" style="29" customWidth="1"/>
    <col min="2653" max="2653" width="7.5703125" style="29" customWidth="1"/>
    <col min="2654" max="2654" width="9" style="29" customWidth="1"/>
    <col min="2655" max="2657" width="9.140625" style="29" customWidth="1"/>
    <col min="2658" max="2663" width="0" style="29" hidden="1" customWidth="1"/>
    <col min="2664" max="2894" width="9.140625" style="29"/>
    <col min="2895" max="2895" width="7.85546875" style="29" customWidth="1"/>
    <col min="2896" max="2896" width="57.85546875" style="29" customWidth="1"/>
    <col min="2897" max="2897" width="10.140625" style="29" customWidth="1"/>
    <col min="2898" max="2898" width="12.28515625" style="29" customWidth="1"/>
    <col min="2899" max="2901" width="0" style="29" hidden="1" customWidth="1"/>
    <col min="2902" max="2902" width="9.7109375" style="29" customWidth="1"/>
    <col min="2903" max="2904" width="10.7109375" style="29" customWidth="1"/>
    <col min="2905" max="2905" width="11.85546875" style="29" customWidth="1"/>
    <col min="2906" max="2906" width="0" style="29" hidden="1" customWidth="1"/>
    <col min="2907" max="2907" width="9.140625" style="29" customWidth="1"/>
    <col min="2908" max="2908" width="8" style="29" customWidth="1"/>
    <col min="2909" max="2909" width="7.5703125" style="29" customWidth="1"/>
    <col min="2910" max="2910" width="9" style="29" customWidth="1"/>
    <col min="2911" max="2913" width="9.140625" style="29" customWidth="1"/>
    <col min="2914" max="2919" width="0" style="29" hidden="1" customWidth="1"/>
    <col min="2920" max="3150" width="9.140625" style="29"/>
    <col min="3151" max="3151" width="7.85546875" style="29" customWidth="1"/>
    <col min="3152" max="3152" width="57.85546875" style="29" customWidth="1"/>
    <col min="3153" max="3153" width="10.140625" style="29" customWidth="1"/>
    <col min="3154" max="3154" width="12.28515625" style="29" customWidth="1"/>
    <col min="3155" max="3157" width="0" style="29" hidden="1" customWidth="1"/>
    <col min="3158" max="3158" width="9.7109375" style="29" customWidth="1"/>
    <col min="3159" max="3160" width="10.7109375" style="29" customWidth="1"/>
    <col min="3161" max="3161" width="11.85546875" style="29" customWidth="1"/>
    <col min="3162" max="3162" width="0" style="29" hidden="1" customWidth="1"/>
    <col min="3163" max="3163" width="9.140625" style="29" customWidth="1"/>
    <col min="3164" max="3164" width="8" style="29" customWidth="1"/>
    <col min="3165" max="3165" width="7.5703125" style="29" customWidth="1"/>
    <col min="3166" max="3166" width="9" style="29" customWidth="1"/>
    <col min="3167" max="3169" width="9.140625" style="29" customWidth="1"/>
    <col min="3170" max="3175" width="0" style="29" hidden="1" customWidth="1"/>
    <col min="3176" max="3406" width="9.140625" style="29"/>
    <col min="3407" max="3407" width="7.85546875" style="29" customWidth="1"/>
    <col min="3408" max="3408" width="57.85546875" style="29" customWidth="1"/>
    <col min="3409" max="3409" width="10.140625" style="29" customWidth="1"/>
    <col min="3410" max="3410" width="12.28515625" style="29" customWidth="1"/>
    <col min="3411" max="3413" width="0" style="29" hidden="1" customWidth="1"/>
    <col min="3414" max="3414" width="9.7109375" style="29" customWidth="1"/>
    <col min="3415" max="3416" width="10.7109375" style="29" customWidth="1"/>
    <col min="3417" max="3417" width="11.85546875" style="29" customWidth="1"/>
    <col min="3418" max="3418" width="0" style="29" hidden="1" customWidth="1"/>
    <col min="3419" max="3419" width="9.140625" style="29" customWidth="1"/>
    <col min="3420" max="3420" width="8" style="29" customWidth="1"/>
    <col min="3421" max="3421" width="7.5703125" style="29" customWidth="1"/>
    <col min="3422" max="3422" width="9" style="29" customWidth="1"/>
    <col min="3423" max="3425" width="9.140625" style="29" customWidth="1"/>
    <col min="3426" max="3431" width="0" style="29" hidden="1" customWidth="1"/>
    <col min="3432" max="3662" width="9.140625" style="29"/>
    <col min="3663" max="3663" width="7.85546875" style="29" customWidth="1"/>
    <col min="3664" max="3664" width="57.85546875" style="29" customWidth="1"/>
    <col min="3665" max="3665" width="10.140625" style="29" customWidth="1"/>
    <col min="3666" max="3666" width="12.28515625" style="29" customWidth="1"/>
    <col min="3667" max="3669" width="0" style="29" hidden="1" customWidth="1"/>
    <col min="3670" max="3670" width="9.7109375" style="29" customWidth="1"/>
    <col min="3671" max="3672" width="10.7109375" style="29" customWidth="1"/>
    <col min="3673" max="3673" width="11.85546875" style="29" customWidth="1"/>
    <col min="3674" max="3674" width="0" style="29" hidden="1" customWidth="1"/>
    <col min="3675" max="3675" width="9.140625" style="29" customWidth="1"/>
    <col min="3676" max="3676" width="8" style="29" customWidth="1"/>
    <col min="3677" max="3677" width="7.5703125" style="29" customWidth="1"/>
    <col min="3678" max="3678" width="9" style="29" customWidth="1"/>
    <col min="3679" max="3681" width="9.140625" style="29" customWidth="1"/>
    <col min="3682" max="3687" width="0" style="29" hidden="1" customWidth="1"/>
    <col min="3688" max="3918" width="9.140625" style="29"/>
    <col min="3919" max="3919" width="7.85546875" style="29" customWidth="1"/>
    <col min="3920" max="3920" width="57.85546875" style="29" customWidth="1"/>
    <col min="3921" max="3921" width="10.140625" style="29" customWidth="1"/>
    <col min="3922" max="3922" width="12.28515625" style="29" customWidth="1"/>
    <col min="3923" max="3925" width="0" style="29" hidden="1" customWidth="1"/>
    <col min="3926" max="3926" width="9.7109375" style="29" customWidth="1"/>
    <col min="3927" max="3928" width="10.7109375" style="29" customWidth="1"/>
    <col min="3929" max="3929" width="11.85546875" style="29" customWidth="1"/>
    <col min="3930" max="3930" width="0" style="29" hidden="1" customWidth="1"/>
    <col min="3931" max="3931" width="9.140625" style="29" customWidth="1"/>
    <col min="3932" max="3932" width="8" style="29" customWidth="1"/>
    <col min="3933" max="3933" width="7.5703125" style="29" customWidth="1"/>
    <col min="3934" max="3934" width="9" style="29" customWidth="1"/>
    <col min="3935" max="3937" width="9.140625" style="29" customWidth="1"/>
    <col min="3938" max="3943" width="0" style="29" hidden="1" customWidth="1"/>
    <col min="3944" max="4174" width="9.140625" style="29"/>
    <col min="4175" max="4175" width="7.85546875" style="29" customWidth="1"/>
    <col min="4176" max="4176" width="57.85546875" style="29" customWidth="1"/>
    <col min="4177" max="4177" width="10.140625" style="29" customWidth="1"/>
    <col min="4178" max="4178" width="12.28515625" style="29" customWidth="1"/>
    <col min="4179" max="4181" width="0" style="29" hidden="1" customWidth="1"/>
    <col min="4182" max="4182" width="9.7109375" style="29" customWidth="1"/>
    <col min="4183" max="4184" width="10.7109375" style="29" customWidth="1"/>
    <col min="4185" max="4185" width="11.85546875" style="29" customWidth="1"/>
    <col min="4186" max="4186" width="0" style="29" hidden="1" customWidth="1"/>
    <col min="4187" max="4187" width="9.140625" style="29" customWidth="1"/>
    <col min="4188" max="4188" width="8" style="29" customWidth="1"/>
    <col min="4189" max="4189" width="7.5703125" style="29" customWidth="1"/>
    <col min="4190" max="4190" width="9" style="29" customWidth="1"/>
    <col min="4191" max="4193" width="9.140625" style="29" customWidth="1"/>
    <col min="4194" max="4199" width="0" style="29" hidden="1" customWidth="1"/>
    <col min="4200" max="4430" width="9.140625" style="29"/>
    <col min="4431" max="4431" width="7.85546875" style="29" customWidth="1"/>
    <col min="4432" max="4432" width="57.85546875" style="29" customWidth="1"/>
    <col min="4433" max="4433" width="10.140625" style="29" customWidth="1"/>
    <col min="4434" max="4434" width="12.28515625" style="29" customWidth="1"/>
    <col min="4435" max="4437" width="0" style="29" hidden="1" customWidth="1"/>
    <col min="4438" max="4438" width="9.7109375" style="29" customWidth="1"/>
    <col min="4439" max="4440" width="10.7109375" style="29" customWidth="1"/>
    <col min="4441" max="4441" width="11.85546875" style="29" customWidth="1"/>
    <col min="4442" max="4442" width="0" style="29" hidden="1" customWidth="1"/>
    <col min="4443" max="4443" width="9.140625" style="29" customWidth="1"/>
    <col min="4444" max="4444" width="8" style="29" customWidth="1"/>
    <col min="4445" max="4445" width="7.5703125" style="29" customWidth="1"/>
    <col min="4446" max="4446" width="9" style="29" customWidth="1"/>
    <col min="4447" max="4449" width="9.140625" style="29" customWidth="1"/>
    <col min="4450" max="4455" width="0" style="29" hidden="1" customWidth="1"/>
    <col min="4456" max="4686" width="9.140625" style="29"/>
    <col min="4687" max="4687" width="7.85546875" style="29" customWidth="1"/>
    <col min="4688" max="4688" width="57.85546875" style="29" customWidth="1"/>
    <col min="4689" max="4689" width="10.140625" style="29" customWidth="1"/>
    <col min="4690" max="4690" width="12.28515625" style="29" customWidth="1"/>
    <col min="4691" max="4693" width="0" style="29" hidden="1" customWidth="1"/>
    <col min="4694" max="4694" width="9.7109375" style="29" customWidth="1"/>
    <col min="4695" max="4696" width="10.7109375" style="29" customWidth="1"/>
    <col min="4697" max="4697" width="11.85546875" style="29" customWidth="1"/>
    <col min="4698" max="4698" width="0" style="29" hidden="1" customWidth="1"/>
    <col min="4699" max="4699" width="9.140625" style="29" customWidth="1"/>
    <col min="4700" max="4700" width="8" style="29" customWidth="1"/>
    <col min="4701" max="4701" width="7.5703125" style="29" customWidth="1"/>
    <col min="4702" max="4702" width="9" style="29" customWidth="1"/>
    <col min="4703" max="4705" width="9.140625" style="29" customWidth="1"/>
    <col min="4706" max="4711" width="0" style="29" hidden="1" customWidth="1"/>
    <col min="4712" max="4942" width="9.140625" style="29"/>
    <col min="4943" max="4943" width="7.85546875" style="29" customWidth="1"/>
    <col min="4944" max="4944" width="57.85546875" style="29" customWidth="1"/>
    <col min="4945" max="4945" width="10.140625" style="29" customWidth="1"/>
    <col min="4946" max="4946" width="12.28515625" style="29" customWidth="1"/>
    <col min="4947" max="4949" width="0" style="29" hidden="1" customWidth="1"/>
    <col min="4950" max="4950" width="9.7109375" style="29" customWidth="1"/>
    <col min="4951" max="4952" width="10.7109375" style="29" customWidth="1"/>
    <col min="4953" max="4953" width="11.85546875" style="29" customWidth="1"/>
    <col min="4954" max="4954" width="0" style="29" hidden="1" customWidth="1"/>
    <col min="4955" max="4955" width="9.140625" style="29" customWidth="1"/>
    <col min="4956" max="4956" width="8" style="29" customWidth="1"/>
    <col min="4957" max="4957" width="7.5703125" style="29" customWidth="1"/>
    <col min="4958" max="4958" width="9" style="29" customWidth="1"/>
    <col min="4959" max="4961" width="9.140625" style="29" customWidth="1"/>
    <col min="4962" max="4967" width="0" style="29" hidden="1" customWidth="1"/>
    <col min="4968" max="5198" width="9.140625" style="29"/>
    <col min="5199" max="5199" width="7.85546875" style="29" customWidth="1"/>
    <col min="5200" max="5200" width="57.85546875" style="29" customWidth="1"/>
    <col min="5201" max="5201" width="10.140625" style="29" customWidth="1"/>
    <col min="5202" max="5202" width="12.28515625" style="29" customWidth="1"/>
    <col min="5203" max="5205" width="0" style="29" hidden="1" customWidth="1"/>
    <col min="5206" max="5206" width="9.7109375" style="29" customWidth="1"/>
    <col min="5207" max="5208" width="10.7109375" style="29" customWidth="1"/>
    <col min="5209" max="5209" width="11.85546875" style="29" customWidth="1"/>
    <col min="5210" max="5210" width="0" style="29" hidden="1" customWidth="1"/>
    <col min="5211" max="5211" width="9.140625" style="29" customWidth="1"/>
    <col min="5212" max="5212" width="8" style="29" customWidth="1"/>
    <col min="5213" max="5213" width="7.5703125" style="29" customWidth="1"/>
    <col min="5214" max="5214" width="9" style="29" customWidth="1"/>
    <col min="5215" max="5217" width="9.140625" style="29" customWidth="1"/>
    <col min="5218" max="5223" width="0" style="29" hidden="1" customWidth="1"/>
    <col min="5224" max="5454" width="9.140625" style="29"/>
    <col min="5455" max="5455" width="7.85546875" style="29" customWidth="1"/>
    <col min="5456" max="5456" width="57.85546875" style="29" customWidth="1"/>
    <col min="5457" max="5457" width="10.140625" style="29" customWidth="1"/>
    <col min="5458" max="5458" width="12.28515625" style="29" customWidth="1"/>
    <col min="5459" max="5461" width="0" style="29" hidden="1" customWidth="1"/>
    <col min="5462" max="5462" width="9.7109375" style="29" customWidth="1"/>
    <col min="5463" max="5464" width="10.7109375" style="29" customWidth="1"/>
    <col min="5465" max="5465" width="11.85546875" style="29" customWidth="1"/>
    <col min="5466" max="5466" width="0" style="29" hidden="1" customWidth="1"/>
    <col min="5467" max="5467" width="9.140625" style="29" customWidth="1"/>
    <col min="5468" max="5468" width="8" style="29" customWidth="1"/>
    <col min="5469" max="5469" width="7.5703125" style="29" customWidth="1"/>
    <col min="5470" max="5470" width="9" style="29" customWidth="1"/>
    <col min="5471" max="5473" width="9.140625" style="29" customWidth="1"/>
    <col min="5474" max="5479" width="0" style="29" hidden="1" customWidth="1"/>
    <col min="5480" max="5710" width="9.140625" style="29"/>
    <col min="5711" max="5711" width="7.85546875" style="29" customWidth="1"/>
    <col min="5712" max="5712" width="57.85546875" style="29" customWidth="1"/>
    <col min="5713" max="5713" width="10.140625" style="29" customWidth="1"/>
    <col min="5714" max="5714" width="12.28515625" style="29" customWidth="1"/>
    <col min="5715" max="5717" width="0" style="29" hidden="1" customWidth="1"/>
    <col min="5718" max="5718" width="9.7109375" style="29" customWidth="1"/>
    <col min="5719" max="5720" width="10.7109375" style="29" customWidth="1"/>
    <col min="5721" max="5721" width="11.85546875" style="29" customWidth="1"/>
    <col min="5722" max="5722" width="0" style="29" hidden="1" customWidth="1"/>
    <col min="5723" max="5723" width="9.140625" style="29" customWidth="1"/>
    <col min="5724" max="5724" width="8" style="29" customWidth="1"/>
    <col min="5725" max="5725" width="7.5703125" style="29" customWidth="1"/>
    <col min="5726" max="5726" width="9" style="29" customWidth="1"/>
    <col min="5727" max="5729" width="9.140625" style="29" customWidth="1"/>
    <col min="5730" max="5735" width="0" style="29" hidden="1" customWidth="1"/>
    <col min="5736" max="5966" width="9.140625" style="29"/>
    <col min="5967" max="5967" width="7.85546875" style="29" customWidth="1"/>
    <col min="5968" max="5968" width="57.85546875" style="29" customWidth="1"/>
    <col min="5969" max="5969" width="10.140625" style="29" customWidth="1"/>
    <col min="5970" max="5970" width="12.28515625" style="29" customWidth="1"/>
    <col min="5971" max="5973" width="0" style="29" hidden="1" customWidth="1"/>
    <col min="5974" max="5974" width="9.7109375" style="29" customWidth="1"/>
    <col min="5975" max="5976" width="10.7109375" style="29" customWidth="1"/>
    <col min="5977" max="5977" width="11.85546875" style="29" customWidth="1"/>
    <col min="5978" max="5978" width="0" style="29" hidden="1" customWidth="1"/>
    <col min="5979" max="5979" width="9.140625" style="29" customWidth="1"/>
    <col min="5980" max="5980" width="8" style="29" customWidth="1"/>
    <col min="5981" max="5981" width="7.5703125" style="29" customWidth="1"/>
    <col min="5982" max="5982" width="9" style="29" customWidth="1"/>
    <col min="5983" max="5985" width="9.140625" style="29" customWidth="1"/>
    <col min="5986" max="5991" width="0" style="29" hidden="1" customWidth="1"/>
    <col min="5992" max="6222" width="9.140625" style="29"/>
    <col min="6223" max="6223" width="7.85546875" style="29" customWidth="1"/>
    <col min="6224" max="6224" width="57.85546875" style="29" customWidth="1"/>
    <col min="6225" max="6225" width="10.140625" style="29" customWidth="1"/>
    <col min="6226" max="6226" width="12.28515625" style="29" customWidth="1"/>
    <col min="6227" max="6229" width="0" style="29" hidden="1" customWidth="1"/>
    <col min="6230" max="6230" width="9.7109375" style="29" customWidth="1"/>
    <col min="6231" max="6232" width="10.7109375" style="29" customWidth="1"/>
    <col min="6233" max="6233" width="11.85546875" style="29" customWidth="1"/>
    <col min="6234" max="6234" width="0" style="29" hidden="1" customWidth="1"/>
    <col min="6235" max="6235" width="9.140625" style="29" customWidth="1"/>
    <col min="6236" max="6236" width="8" style="29" customWidth="1"/>
    <col min="6237" max="6237" width="7.5703125" style="29" customWidth="1"/>
    <col min="6238" max="6238" width="9" style="29" customWidth="1"/>
    <col min="6239" max="6241" width="9.140625" style="29" customWidth="1"/>
    <col min="6242" max="6247" width="0" style="29" hidden="1" customWidth="1"/>
    <col min="6248" max="6478" width="9.140625" style="29"/>
    <col min="6479" max="6479" width="7.85546875" style="29" customWidth="1"/>
    <col min="6480" max="6480" width="57.85546875" style="29" customWidth="1"/>
    <col min="6481" max="6481" width="10.140625" style="29" customWidth="1"/>
    <col min="6482" max="6482" width="12.28515625" style="29" customWidth="1"/>
    <col min="6483" max="6485" width="0" style="29" hidden="1" customWidth="1"/>
    <col min="6486" max="6486" width="9.7109375" style="29" customWidth="1"/>
    <col min="6487" max="6488" width="10.7109375" style="29" customWidth="1"/>
    <col min="6489" max="6489" width="11.85546875" style="29" customWidth="1"/>
    <col min="6490" max="6490" width="0" style="29" hidden="1" customWidth="1"/>
    <col min="6491" max="6491" width="9.140625" style="29" customWidth="1"/>
    <col min="6492" max="6492" width="8" style="29" customWidth="1"/>
    <col min="6493" max="6493" width="7.5703125" style="29" customWidth="1"/>
    <col min="6494" max="6494" width="9" style="29" customWidth="1"/>
    <col min="6495" max="6497" width="9.140625" style="29" customWidth="1"/>
    <col min="6498" max="6503" width="0" style="29" hidden="1" customWidth="1"/>
    <col min="6504" max="6734" width="9.140625" style="29"/>
    <col min="6735" max="6735" width="7.85546875" style="29" customWidth="1"/>
    <col min="6736" max="6736" width="57.85546875" style="29" customWidth="1"/>
    <col min="6737" max="6737" width="10.140625" style="29" customWidth="1"/>
    <col min="6738" max="6738" width="12.28515625" style="29" customWidth="1"/>
    <col min="6739" max="6741" width="0" style="29" hidden="1" customWidth="1"/>
    <col min="6742" max="6742" width="9.7109375" style="29" customWidth="1"/>
    <col min="6743" max="6744" width="10.7109375" style="29" customWidth="1"/>
    <col min="6745" max="6745" width="11.85546875" style="29" customWidth="1"/>
    <col min="6746" max="6746" width="0" style="29" hidden="1" customWidth="1"/>
    <col min="6747" max="6747" width="9.140625" style="29" customWidth="1"/>
    <col min="6748" max="6748" width="8" style="29" customWidth="1"/>
    <col min="6749" max="6749" width="7.5703125" style="29" customWidth="1"/>
    <col min="6750" max="6750" width="9" style="29" customWidth="1"/>
    <col min="6751" max="6753" width="9.140625" style="29" customWidth="1"/>
    <col min="6754" max="6759" width="0" style="29" hidden="1" customWidth="1"/>
    <col min="6760" max="6990" width="9.140625" style="29"/>
    <col min="6991" max="6991" width="7.85546875" style="29" customWidth="1"/>
    <col min="6992" max="6992" width="57.85546875" style="29" customWidth="1"/>
    <col min="6993" max="6993" width="10.140625" style="29" customWidth="1"/>
    <col min="6994" max="6994" width="12.28515625" style="29" customWidth="1"/>
    <col min="6995" max="6997" width="0" style="29" hidden="1" customWidth="1"/>
    <col min="6998" max="6998" width="9.7109375" style="29" customWidth="1"/>
    <col min="6999" max="7000" width="10.7109375" style="29" customWidth="1"/>
    <col min="7001" max="7001" width="11.85546875" style="29" customWidth="1"/>
    <col min="7002" max="7002" width="0" style="29" hidden="1" customWidth="1"/>
    <col min="7003" max="7003" width="9.140625" style="29" customWidth="1"/>
    <col min="7004" max="7004" width="8" style="29" customWidth="1"/>
    <col min="7005" max="7005" width="7.5703125" style="29" customWidth="1"/>
    <col min="7006" max="7006" width="9" style="29" customWidth="1"/>
    <col min="7007" max="7009" width="9.140625" style="29" customWidth="1"/>
    <col min="7010" max="7015" width="0" style="29" hidden="1" customWidth="1"/>
    <col min="7016" max="7246" width="9.140625" style="29"/>
    <col min="7247" max="7247" width="7.85546875" style="29" customWidth="1"/>
    <col min="7248" max="7248" width="57.85546875" style="29" customWidth="1"/>
    <col min="7249" max="7249" width="10.140625" style="29" customWidth="1"/>
    <col min="7250" max="7250" width="12.28515625" style="29" customWidth="1"/>
    <col min="7251" max="7253" width="0" style="29" hidden="1" customWidth="1"/>
    <col min="7254" max="7254" width="9.7109375" style="29" customWidth="1"/>
    <col min="7255" max="7256" width="10.7109375" style="29" customWidth="1"/>
    <col min="7257" max="7257" width="11.85546875" style="29" customWidth="1"/>
    <col min="7258" max="7258" width="0" style="29" hidden="1" customWidth="1"/>
    <col min="7259" max="7259" width="9.140625" style="29" customWidth="1"/>
    <col min="7260" max="7260" width="8" style="29" customWidth="1"/>
    <col min="7261" max="7261" width="7.5703125" style="29" customWidth="1"/>
    <col min="7262" max="7262" width="9" style="29" customWidth="1"/>
    <col min="7263" max="7265" width="9.140625" style="29" customWidth="1"/>
    <col min="7266" max="7271" width="0" style="29" hidden="1" customWidth="1"/>
    <col min="7272" max="7502" width="9.140625" style="29"/>
    <col min="7503" max="7503" width="7.85546875" style="29" customWidth="1"/>
    <col min="7504" max="7504" width="57.85546875" style="29" customWidth="1"/>
    <col min="7505" max="7505" width="10.140625" style="29" customWidth="1"/>
    <col min="7506" max="7506" width="12.28515625" style="29" customWidth="1"/>
    <col min="7507" max="7509" width="0" style="29" hidden="1" customWidth="1"/>
    <col min="7510" max="7510" width="9.7109375" style="29" customWidth="1"/>
    <col min="7511" max="7512" width="10.7109375" style="29" customWidth="1"/>
    <col min="7513" max="7513" width="11.85546875" style="29" customWidth="1"/>
    <col min="7514" max="7514" width="0" style="29" hidden="1" customWidth="1"/>
    <col min="7515" max="7515" width="9.140625" style="29" customWidth="1"/>
    <col min="7516" max="7516" width="8" style="29" customWidth="1"/>
    <col min="7517" max="7517" width="7.5703125" style="29" customWidth="1"/>
    <col min="7518" max="7518" width="9" style="29" customWidth="1"/>
    <col min="7519" max="7521" width="9.140625" style="29" customWidth="1"/>
    <col min="7522" max="7527" width="0" style="29" hidden="1" customWidth="1"/>
    <col min="7528" max="7758" width="9.140625" style="29"/>
    <col min="7759" max="7759" width="7.85546875" style="29" customWidth="1"/>
    <col min="7760" max="7760" width="57.85546875" style="29" customWidth="1"/>
    <col min="7761" max="7761" width="10.140625" style="29" customWidth="1"/>
    <col min="7762" max="7762" width="12.28515625" style="29" customWidth="1"/>
    <col min="7763" max="7765" width="0" style="29" hidden="1" customWidth="1"/>
    <col min="7766" max="7766" width="9.7109375" style="29" customWidth="1"/>
    <col min="7767" max="7768" width="10.7109375" style="29" customWidth="1"/>
    <col min="7769" max="7769" width="11.85546875" style="29" customWidth="1"/>
    <col min="7770" max="7770" width="0" style="29" hidden="1" customWidth="1"/>
    <col min="7771" max="7771" width="9.140625" style="29" customWidth="1"/>
    <col min="7772" max="7772" width="8" style="29" customWidth="1"/>
    <col min="7773" max="7773" width="7.5703125" style="29" customWidth="1"/>
    <col min="7774" max="7774" width="9" style="29" customWidth="1"/>
    <col min="7775" max="7777" width="9.140625" style="29" customWidth="1"/>
    <col min="7778" max="7783" width="0" style="29" hidden="1" customWidth="1"/>
    <col min="7784" max="8014" width="9.140625" style="29"/>
    <col min="8015" max="8015" width="7.85546875" style="29" customWidth="1"/>
    <col min="8016" max="8016" width="57.85546875" style="29" customWidth="1"/>
    <col min="8017" max="8017" width="10.140625" style="29" customWidth="1"/>
    <col min="8018" max="8018" width="12.28515625" style="29" customWidth="1"/>
    <col min="8019" max="8021" width="0" style="29" hidden="1" customWidth="1"/>
    <col min="8022" max="8022" width="9.7109375" style="29" customWidth="1"/>
    <col min="8023" max="8024" width="10.7109375" style="29" customWidth="1"/>
    <col min="8025" max="8025" width="11.85546875" style="29" customWidth="1"/>
    <col min="8026" max="8026" width="0" style="29" hidden="1" customWidth="1"/>
    <col min="8027" max="8027" width="9.140625" style="29" customWidth="1"/>
    <col min="8028" max="8028" width="8" style="29" customWidth="1"/>
    <col min="8029" max="8029" width="7.5703125" style="29" customWidth="1"/>
    <col min="8030" max="8030" width="9" style="29" customWidth="1"/>
    <col min="8031" max="8033" width="9.140625" style="29" customWidth="1"/>
    <col min="8034" max="8039" width="0" style="29" hidden="1" customWidth="1"/>
    <col min="8040" max="8270" width="9.140625" style="29"/>
    <col min="8271" max="8271" width="7.85546875" style="29" customWidth="1"/>
    <col min="8272" max="8272" width="57.85546875" style="29" customWidth="1"/>
    <col min="8273" max="8273" width="10.140625" style="29" customWidth="1"/>
    <col min="8274" max="8274" width="12.28515625" style="29" customWidth="1"/>
    <col min="8275" max="8277" width="0" style="29" hidden="1" customWidth="1"/>
    <col min="8278" max="8278" width="9.7109375" style="29" customWidth="1"/>
    <col min="8279" max="8280" width="10.7109375" style="29" customWidth="1"/>
    <col min="8281" max="8281" width="11.85546875" style="29" customWidth="1"/>
    <col min="8282" max="8282" width="0" style="29" hidden="1" customWidth="1"/>
    <col min="8283" max="8283" width="9.140625" style="29" customWidth="1"/>
    <col min="8284" max="8284" width="8" style="29" customWidth="1"/>
    <col min="8285" max="8285" width="7.5703125" style="29" customWidth="1"/>
    <col min="8286" max="8286" width="9" style="29" customWidth="1"/>
    <col min="8287" max="8289" width="9.140625" style="29" customWidth="1"/>
    <col min="8290" max="8295" width="0" style="29" hidden="1" customWidth="1"/>
    <col min="8296" max="8526" width="9.140625" style="29"/>
    <col min="8527" max="8527" width="7.85546875" style="29" customWidth="1"/>
    <col min="8528" max="8528" width="57.85546875" style="29" customWidth="1"/>
    <col min="8529" max="8529" width="10.140625" style="29" customWidth="1"/>
    <col min="8530" max="8530" width="12.28515625" style="29" customWidth="1"/>
    <col min="8531" max="8533" width="0" style="29" hidden="1" customWidth="1"/>
    <col min="8534" max="8534" width="9.7109375" style="29" customWidth="1"/>
    <col min="8535" max="8536" width="10.7109375" style="29" customWidth="1"/>
    <col min="8537" max="8537" width="11.85546875" style="29" customWidth="1"/>
    <col min="8538" max="8538" width="0" style="29" hidden="1" customWidth="1"/>
    <col min="8539" max="8539" width="9.140625" style="29" customWidth="1"/>
    <col min="8540" max="8540" width="8" style="29" customWidth="1"/>
    <col min="8541" max="8541" width="7.5703125" style="29" customWidth="1"/>
    <col min="8542" max="8542" width="9" style="29" customWidth="1"/>
    <col min="8543" max="8545" width="9.140625" style="29" customWidth="1"/>
    <col min="8546" max="8551" width="0" style="29" hidden="1" customWidth="1"/>
    <col min="8552" max="8782" width="9.140625" style="29"/>
    <col min="8783" max="8783" width="7.85546875" style="29" customWidth="1"/>
    <col min="8784" max="8784" width="57.85546875" style="29" customWidth="1"/>
    <col min="8785" max="8785" width="10.140625" style="29" customWidth="1"/>
    <col min="8786" max="8786" width="12.28515625" style="29" customWidth="1"/>
    <col min="8787" max="8789" width="0" style="29" hidden="1" customWidth="1"/>
    <col min="8790" max="8790" width="9.7109375" style="29" customWidth="1"/>
    <col min="8791" max="8792" width="10.7109375" style="29" customWidth="1"/>
    <col min="8793" max="8793" width="11.85546875" style="29" customWidth="1"/>
    <col min="8794" max="8794" width="0" style="29" hidden="1" customWidth="1"/>
    <col min="8795" max="8795" width="9.140625" style="29" customWidth="1"/>
    <col min="8796" max="8796" width="8" style="29" customWidth="1"/>
    <col min="8797" max="8797" width="7.5703125" style="29" customWidth="1"/>
    <col min="8798" max="8798" width="9" style="29" customWidth="1"/>
    <col min="8799" max="8801" width="9.140625" style="29" customWidth="1"/>
    <col min="8802" max="8807" width="0" style="29" hidden="1" customWidth="1"/>
    <col min="8808" max="9038" width="9.140625" style="29"/>
    <col min="9039" max="9039" width="7.85546875" style="29" customWidth="1"/>
    <col min="9040" max="9040" width="57.85546875" style="29" customWidth="1"/>
    <col min="9041" max="9041" width="10.140625" style="29" customWidth="1"/>
    <col min="9042" max="9042" width="12.28515625" style="29" customWidth="1"/>
    <col min="9043" max="9045" width="0" style="29" hidden="1" customWidth="1"/>
    <col min="9046" max="9046" width="9.7109375" style="29" customWidth="1"/>
    <col min="9047" max="9048" width="10.7109375" style="29" customWidth="1"/>
    <col min="9049" max="9049" width="11.85546875" style="29" customWidth="1"/>
    <col min="9050" max="9050" width="0" style="29" hidden="1" customWidth="1"/>
    <col min="9051" max="9051" width="9.140625" style="29" customWidth="1"/>
    <col min="9052" max="9052" width="8" style="29" customWidth="1"/>
    <col min="9053" max="9053" width="7.5703125" style="29" customWidth="1"/>
    <col min="9054" max="9054" width="9" style="29" customWidth="1"/>
    <col min="9055" max="9057" width="9.140625" style="29" customWidth="1"/>
    <col min="9058" max="9063" width="0" style="29" hidden="1" customWidth="1"/>
    <col min="9064" max="9294" width="9.140625" style="29"/>
    <col min="9295" max="9295" width="7.85546875" style="29" customWidth="1"/>
    <col min="9296" max="9296" width="57.85546875" style="29" customWidth="1"/>
    <col min="9297" max="9297" width="10.140625" style="29" customWidth="1"/>
    <col min="9298" max="9298" width="12.28515625" style="29" customWidth="1"/>
    <col min="9299" max="9301" width="0" style="29" hidden="1" customWidth="1"/>
    <col min="9302" max="9302" width="9.7109375" style="29" customWidth="1"/>
    <col min="9303" max="9304" width="10.7109375" style="29" customWidth="1"/>
    <col min="9305" max="9305" width="11.85546875" style="29" customWidth="1"/>
    <col min="9306" max="9306" width="0" style="29" hidden="1" customWidth="1"/>
    <col min="9307" max="9307" width="9.140625" style="29" customWidth="1"/>
    <col min="9308" max="9308" width="8" style="29" customWidth="1"/>
    <col min="9309" max="9309" width="7.5703125" style="29" customWidth="1"/>
    <col min="9310" max="9310" width="9" style="29" customWidth="1"/>
    <col min="9311" max="9313" width="9.140625" style="29" customWidth="1"/>
    <col min="9314" max="9319" width="0" style="29" hidden="1" customWidth="1"/>
    <col min="9320" max="9550" width="9.140625" style="29"/>
    <col min="9551" max="9551" width="7.85546875" style="29" customWidth="1"/>
    <col min="9552" max="9552" width="57.85546875" style="29" customWidth="1"/>
    <col min="9553" max="9553" width="10.140625" style="29" customWidth="1"/>
    <col min="9554" max="9554" width="12.28515625" style="29" customWidth="1"/>
    <col min="9555" max="9557" width="0" style="29" hidden="1" customWidth="1"/>
    <col min="9558" max="9558" width="9.7109375" style="29" customWidth="1"/>
    <col min="9559" max="9560" width="10.7109375" style="29" customWidth="1"/>
    <col min="9561" max="9561" width="11.85546875" style="29" customWidth="1"/>
    <col min="9562" max="9562" width="0" style="29" hidden="1" customWidth="1"/>
    <col min="9563" max="9563" width="9.140625" style="29" customWidth="1"/>
    <col min="9564" max="9564" width="8" style="29" customWidth="1"/>
    <col min="9565" max="9565" width="7.5703125" style="29" customWidth="1"/>
    <col min="9566" max="9566" width="9" style="29" customWidth="1"/>
    <col min="9567" max="9569" width="9.140625" style="29" customWidth="1"/>
    <col min="9570" max="9575" width="0" style="29" hidden="1" customWidth="1"/>
    <col min="9576" max="9806" width="9.140625" style="29"/>
    <col min="9807" max="9807" width="7.85546875" style="29" customWidth="1"/>
    <col min="9808" max="9808" width="57.85546875" style="29" customWidth="1"/>
    <col min="9809" max="9809" width="10.140625" style="29" customWidth="1"/>
    <col min="9810" max="9810" width="12.28515625" style="29" customWidth="1"/>
    <col min="9811" max="9813" width="0" style="29" hidden="1" customWidth="1"/>
    <col min="9814" max="9814" width="9.7109375" style="29" customWidth="1"/>
    <col min="9815" max="9816" width="10.7109375" style="29" customWidth="1"/>
    <col min="9817" max="9817" width="11.85546875" style="29" customWidth="1"/>
    <col min="9818" max="9818" width="0" style="29" hidden="1" customWidth="1"/>
    <col min="9819" max="9819" width="9.140625" style="29" customWidth="1"/>
    <col min="9820" max="9820" width="8" style="29" customWidth="1"/>
    <col min="9821" max="9821" width="7.5703125" style="29" customWidth="1"/>
    <col min="9822" max="9822" width="9" style="29" customWidth="1"/>
    <col min="9823" max="9825" width="9.140625" style="29" customWidth="1"/>
    <col min="9826" max="9831" width="0" style="29" hidden="1" customWidth="1"/>
    <col min="9832" max="10062" width="9.140625" style="29"/>
    <col min="10063" max="10063" width="7.85546875" style="29" customWidth="1"/>
    <col min="10064" max="10064" width="57.85546875" style="29" customWidth="1"/>
    <col min="10065" max="10065" width="10.140625" style="29" customWidth="1"/>
    <col min="10066" max="10066" width="12.28515625" style="29" customWidth="1"/>
    <col min="10067" max="10069" width="0" style="29" hidden="1" customWidth="1"/>
    <col min="10070" max="10070" width="9.7109375" style="29" customWidth="1"/>
    <col min="10071" max="10072" width="10.7109375" style="29" customWidth="1"/>
    <col min="10073" max="10073" width="11.85546875" style="29" customWidth="1"/>
    <col min="10074" max="10074" width="0" style="29" hidden="1" customWidth="1"/>
    <col min="10075" max="10075" width="9.140625" style="29" customWidth="1"/>
    <col min="10076" max="10076" width="8" style="29" customWidth="1"/>
    <col min="10077" max="10077" width="7.5703125" style="29" customWidth="1"/>
    <col min="10078" max="10078" width="9" style="29" customWidth="1"/>
    <col min="10079" max="10081" width="9.140625" style="29" customWidth="1"/>
    <col min="10082" max="10087" width="0" style="29" hidden="1" customWidth="1"/>
    <col min="10088" max="10318" width="9.140625" style="29"/>
    <col min="10319" max="10319" width="7.85546875" style="29" customWidth="1"/>
    <col min="10320" max="10320" width="57.85546875" style="29" customWidth="1"/>
    <col min="10321" max="10321" width="10.140625" style="29" customWidth="1"/>
    <col min="10322" max="10322" width="12.28515625" style="29" customWidth="1"/>
    <col min="10323" max="10325" width="0" style="29" hidden="1" customWidth="1"/>
    <col min="10326" max="10326" width="9.7109375" style="29" customWidth="1"/>
    <col min="10327" max="10328" width="10.7109375" style="29" customWidth="1"/>
    <col min="10329" max="10329" width="11.85546875" style="29" customWidth="1"/>
    <col min="10330" max="10330" width="0" style="29" hidden="1" customWidth="1"/>
    <col min="10331" max="10331" width="9.140625" style="29" customWidth="1"/>
    <col min="10332" max="10332" width="8" style="29" customWidth="1"/>
    <col min="10333" max="10333" width="7.5703125" style="29" customWidth="1"/>
    <col min="10334" max="10334" width="9" style="29" customWidth="1"/>
    <col min="10335" max="10337" width="9.140625" style="29" customWidth="1"/>
    <col min="10338" max="10343" width="0" style="29" hidden="1" customWidth="1"/>
    <col min="10344" max="10574" width="9.140625" style="29"/>
    <col min="10575" max="10575" width="7.85546875" style="29" customWidth="1"/>
    <col min="10576" max="10576" width="57.85546875" style="29" customWidth="1"/>
    <col min="10577" max="10577" width="10.140625" style="29" customWidth="1"/>
    <col min="10578" max="10578" width="12.28515625" style="29" customWidth="1"/>
    <col min="10579" max="10581" width="0" style="29" hidden="1" customWidth="1"/>
    <col min="10582" max="10582" width="9.7109375" style="29" customWidth="1"/>
    <col min="10583" max="10584" width="10.7109375" style="29" customWidth="1"/>
    <col min="10585" max="10585" width="11.85546875" style="29" customWidth="1"/>
    <col min="10586" max="10586" width="0" style="29" hidden="1" customWidth="1"/>
    <col min="10587" max="10587" width="9.140625" style="29" customWidth="1"/>
    <col min="10588" max="10588" width="8" style="29" customWidth="1"/>
    <col min="10589" max="10589" width="7.5703125" style="29" customWidth="1"/>
    <col min="10590" max="10590" width="9" style="29" customWidth="1"/>
    <col min="10591" max="10593" width="9.140625" style="29" customWidth="1"/>
    <col min="10594" max="10599" width="0" style="29" hidden="1" customWidth="1"/>
    <col min="10600" max="10830" width="9.140625" style="29"/>
    <col min="10831" max="10831" width="7.85546875" style="29" customWidth="1"/>
    <col min="10832" max="10832" width="57.85546875" style="29" customWidth="1"/>
    <col min="10833" max="10833" width="10.140625" style="29" customWidth="1"/>
    <col min="10834" max="10834" width="12.28515625" style="29" customWidth="1"/>
    <col min="10835" max="10837" width="0" style="29" hidden="1" customWidth="1"/>
    <col min="10838" max="10838" width="9.7109375" style="29" customWidth="1"/>
    <col min="10839" max="10840" width="10.7109375" style="29" customWidth="1"/>
    <col min="10841" max="10841" width="11.85546875" style="29" customWidth="1"/>
    <col min="10842" max="10842" width="0" style="29" hidden="1" customWidth="1"/>
    <col min="10843" max="10843" width="9.140625" style="29" customWidth="1"/>
    <col min="10844" max="10844" width="8" style="29" customWidth="1"/>
    <col min="10845" max="10845" width="7.5703125" style="29" customWidth="1"/>
    <col min="10846" max="10846" width="9" style="29" customWidth="1"/>
    <col min="10847" max="10849" width="9.140625" style="29" customWidth="1"/>
    <col min="10850" max="10855" width="0" style="29" hidden="1" customWidth="1"/>
    <col min="10856" max="11086" width="9.140625" style="29"/>
    <col min="11087" max="11087" width="7.85546875" style="29" customWidth="1"/>
    <col min="11088" max="11088" width="57.85546875" style="29" customWidth="1"/>
    <col min="11089" max="11089" width="10.140625" style="29" customWidth="1"/>
    <col min="11090" max="11090" width="12.28515625" style="29" customWidth="1"/>
    <col min="11091" max="11093" width="0" style="29" hidden="1" customWidth="1"/>
    <col min="11094" max="11094" width="9.7109375" style="29" customWidth="1"/>
    <col min="11095" max="11096" width="10.7109375" style="29" customWidth="1"/>
    <col min="11097" max="11097" width="11.85546875" style="29" customWidth="1"/>
    <col min="11098" max="11098" width="0" style="29" hidden="1" customWidth="1"/>
    <col min="11099" max="11099" width="9.140625" style="29" customWidth="1"/>
    <col min="11100" max="11100" width="8" style="29" customWidth="1"/>
    <col min="11101" max="11101" width="7.5703125" style="29" customWidth="1"/>
    <col min="11102" max="11102" width="9" style="29" customWidth="1"/>
    <col min="11103" max="11105" width="9.140625" style="29" customWidth="1"/>
    <col min="11106" max="11111" width="0" style="29" hidden="1" customWidth="1"/>
    <col min="11112" max="11342" width="9.140625" style="29"/>
    <col min="11343" max="11343" width="7.85546875" style="29" customWidth="1"/>
    <col min="11344" max="11344" width="57.85546875" style="29" customWidth="1"/>
    <col min="11345" max="11345" width="10.140625" style="29" customWidth="1"/>
    <col min="11346" max="11346" width="12.28515625" style="29" customWidth="1"/>
    <col min="11347" max="11349" width="0" style="29" hidden="1" customWidth="1"/>
    <col min="11350" max="11350" width="9.7109375" style="29" customWidth="1"/>
    <col min="11351" max="11352" width="10.7109375" style="29" customWidth="1"/>
    <col min="11353" max="11353" width="11.85546875" style="29" customWidth="1"/>
    <col min="11354" max="11354" width="0" style="29" hidden="1" customWidth="1"/>
    <col min="11355" max="11355" width="9.140625" style="29" customWidth="1"/>
    <col min="11356" max="11356" width="8" style="29" customWidth="1"/>
    <col min="11357" max="11357" width="7.5703125" style="29" customWidth="1"/>
    <col min="11358" max="11358" width="9" style="29" customWidth="1"/>
    <col min="11359" max="11361" width="9.140625" style="29" customWidth="1"/>
    <col min="11362" max="11367" width="0" style="29" hidden="1" customWidth="1"/>
    <col min="11368" max="11598" width="9.140625" style="29"/>
    <col min="11599" max="11599" width="7.85546875" style="29" customWidth="1"/>
    <col min="11600" max="11600" width="57.85546875" style="29" customWidth="1"/>
    <col min="11601" max="11601" width="10.140625" style="29" customWidth="1"/>
    <col min="11602" max="11602" width="12.28515625" style="29" customWidth="1"/>
    <col min="11603" max="11605" width="0" style="29" hidden="1" customWidth="1"/>
    <col min="11606" max="11606" width="9.7109375" style="29" customWidth="1"/>
    <col min="11607" max="11608" width="10.7109375" style="29" customWidth="1"/>
    <col min="11609" max="11609" width="11.85546875" style="29" customWidth="1"/>
    <col min="11610" max="11610" width="0" style="29" hidden="1" customWidth="1"/>
    <col min="11611" max="11611" width="9.140625" style="29" customWidth="1"/>
    <col min="11612" max="11612" width="8" style="29" customWidth="1"/>
    <col min="11613" max="11613" width="7.5703125" style="29" customWidth="1"/>
    <col min="11614" max="11614" width="9" style="29" customWidth="1"/>
    <col min="11615" max="11617" width="9.140625" style="29" customWidth="1"/>
    <col min="11618" max="11623" width="0" style="29" hidden="1" customWidth="1"/>
    <col min="11624" max="11854" width="9.140625" style="29"/>
    <col min="11855" max="11855" width="7.85546875" style="29" customWidth="1"/>
    <col min="11856" max="11856" width="57.85546875" style="29" customWidth="1"/>
    <col min="11857" max="11857" width="10.140625" style="29" customWidth="1"/>
    <col min="11858" max="11858" width="12.28515625" style="29" customWidth="1"/>
    <col min="11859" max="11861" width="0" style="29" hidden="1" customWidth="1"/>
    <col min="11862" max="11862" width="9.7109375" style="29" customWidth="1"/>
    <col min="11863" max="11864" width="10.7109375" style="29" customWidth="1"/>
    <col min="11865" max="11865" width="11.85546875" style="29" customWidth="1"/>
    <col min="11866" max="11866" width="0" style="29" hidden="1" customWidth="1"/>
    <col min="11867" max="11867" width="9.140625" style="29" customWidth="1"/>
    <col min="11868" max="11868" width="8" style="29" customWidth="1"/>
    <col min="11869" max="11869" width="7.5703125" style="29" customWidth="1"/>
    <col min="11870" max="11870" width="9" style="29" customWidth="1"/>
    <col min="11871" max="11873" width="9.140625" style="29" customWidth="1"/>
    <col min="11874" max="11879" width="0" style="29" hidden="1" customWidth="1"/>
    <col min="11880" max="12110" width="9.140625" style="29"/>
    <col min="12111" max="12111" width="7.85546875" style="29" customWidth="1"/>
    <col min="12112" max="12112" width="57.85546875" style="29" customWidth="1"/>
    <col min="12113" max="12113" width="10.140625" style="29" customWidth="1"/>
    <col min="12114" max="12114" width="12.28515625" style="29" customWidth="1"/>
    <col min="12115" max="12117" width="0" style="29" hidden="1" customWidth="1"/>
    <col min="12118" max="12118" width="9.7109375" style="29" customWidth="1"/>
    <col min="12119" max="12120" width="10.7109375" style="29" customWidth="1"/>
    <col min="12121" max="12121" width="11.85546875" style="29" customWidth="1"/>
    <col min="12122" max="12122" width="0" style="29" hidden="1" customWidth="1"/>
    <col min="12123" max="12123" width="9.140625" style="29" customWidth="1"/>
    <col min="12124" max="12124" width="8" style="29" customWidth="1"/>
    <col min="12125" max="12125" width="7.5703125" style="29" customWidth="1"/>
    <col min="12126" max="12126" width="9" style="29" customWidth="1"/>
    <col min="12127" max="12129" width="9.140625" style="29" customWidth="1"/>
    <col min="12130" max="12135" width="0" style="29" hidden="1" customWidth="1"/>
    <col min="12136" max="12366" width="9.140625" style="29"/>
    <col min="12367" max="12367" width="7.85546875" style="29" customWidth="1"/>
    <col min="12368" max="12368" width="57.85546875" style="29" customWidth="1"/>
    <col min="12369" max="12369" width="10.140625" style="29" customWidth="1"/>
    <col min="12370" max="12370" width="12.28515625" style="29" customWidth="1"/>
    <col min="12371" max="12373" width="0" style="29" hidden="1" customWidth="1"/>
    <col min="12374" max="12374" width="9.7109375" style="29" customWidth="1"/>
    <col min="12375" max="12376" width="10.7109375" style="29" customWidth="1"/>
    <col min="12377" max="12377" width="11.85546875" style="29" customWidth="1"/>
    <col min="12378" max="12378" width="0" style="29" hidden="1" customWidth="1"/>
    <col min="12379" max="12379" width="9.140625" style="29" customWidth="1"/>
    <col min="12380" max="12380" width="8" style="29" customWidth="1"/>
    <col min="12381" max="12381" width="7.5703125" style="29" customWidth="1"/>
    <col min="12382" max="12382" width="9" style="29" customWidth="1"/>
    <col min="12383" max="12385" width="9.140625" style="29" customWidth="1"/>
    <col min="12386" max="12391" width="0" style="29" hidden="1" customWidth="1"/>
    <col min="12392" max="12622" width="9.140625" style="29"/>
    <col min="12623" max="12623" width="7.85546875" style="29" customWidth="1"/>
    <col min="12624" max="12624" width="57.85546875" style="29" customWidth="1"/>
    <col min="12625" max="12625" width="10.140625" style="29" customWidth="1"/>
    <col min="12626" max="12626" width="12.28515625" style="29" customWidth="1"/>
    <col min="12627" max="12629" width="0" style="29" hidden="1" customWidth="1"/>
    <col min="12630" max="12630" width="9.7109375" style="29" customWidth="1"/>
    <col min="12631" max="12632" width="10.7109375" style="29" customWidth="1"/>
    <col min="12633" max="12633" width="11.85546875" style="29" customWidth="1"/>
    <col min="12634" max="12634" width="0" style="29" hidden="1" customWidth="1"/>
    <col min="12635" max="12635" width="9.140625" style="29" customWidth="1"/>
    <col min="12636" max="12636" width="8" style="29" customWidth="1"/>
    <col min="12637" max="12637" width="7.5703125" style="29" customWidth="1"/>
    <col min="12638" max="12638" width="9" style="29" customWidth="1"/>
    <col min="12639" max="12641" width="9.140625" style="29" customWidth="1"/>
    <col min="12642" max="12647" width="0" style="29" hidden="1" customWidth="1"/>
    <col min="12648" max="12878" width="9.140625" style="29"/>
    <col min="12879" max="12879" width="7.85546875" style="29" customWidth="1"/>
    <col min="12880" max="12880" width="57.85546875" style="29" customWidth="1"/>
    <col min="12881" max="12881" width="10.140625" style="29" customWidth="1"/>
    <col min="12882" max="12882" width="12.28515625" style="29" customWidth="1"/>
    <col min="12883" max="12885" width="0" style="29" hidden="1" customWidth="1"/>
    <col min="12886" max="12886" width="9.7109375" style="29" customWidth="1"/>
    <col min="12887" max="12888" width="10.7109375" style="29" customWidth="1"/>
    <col min="12889" max="12889" width="11.85546875" style="29" customWidth="1"/>
    <col min="12890" max="12890" width="0" style="29" hidden="1" customWidth="1"/>
    <col min="12891" max="12891" width="9.140625" style="29" customWidth="1"/>
    <col min="12892" max="12892" width="8" style="29" customWidth="1"/>
    <col min="12893" max="12893" width="7.5703125" style="29" customWidth="1"/>
    <col min="12894" max="12894" width="9" style="29" customWidth="1"/>
    <col min="12895" max="12897" width="9.140625" style="29" customWidth="1"/>
    <col min="12898" max="12903" width="0" style="29" hidden="1" customWidth="1"/>
    <col min="12904" max="13134" width="9.140625" style="29"/>
    <col min="13135" max="13135" width="7.85546875" style="29" customWidth="1"/>
    <col min="13136" max="13136" width="57.85546875" style="29" customWidth="1"/>
    <col min="13137" max="13137" width="10.140625" style="29" customWidth="1"/>
    <col min="13138" max="13138" width="12.28515625" style="29" customWidth="1"/>
    <col min="13139" max="13141" width="0" style="29" hidden="1" customWidth="1"/>
    <col min="13142" max="13142" width="9.7109375" style="29" customWidth="1"/>
    <col min="13143" max="13144" width="10.7109375" style="29" customWidth="1"/>
    <col min="13145" max="13145" width="11.85546875" style="29" customWidth="1"/>
    <col min="13146" max="13146" width="0" style="29" hidden="1" customWidth="1"/>
    <col min="13147" max="13147" width="9.140625" style="29" customWidth="1"/>
    <col min="13148" max="13148" width="8" style="29" customWidth="1"/>
    <col min="13149" max="13149" width="7.5703125" style="29" customWidth="1"/>
    <col min="13150" max="13150" width="9" style="29" customWidth="1"/>
    <col min="13151" max="13153" width="9.140625" style="29" customWidth="1"/>
    <col min="13154" max="13159" width="0" style="29" hidden="1" customWidth="1"/>
    <col min="13160" max="13390" width="9.140625" style="29"/>
    <col min="13391" max="13391" width="7.85546875" style="29" customWidth="1"/>
    <col min="13392" max="13392" width="57.85546875" style="29" customWidth="1"/>
    <col min="13393" max="13393" width="10.140625" style="29" customWidth="1"/>
    <col min="13394" max="13394" width="12.28515625" style="29" customWidth="1"/>
    <col min="13395" max="13397" width="0" style="29" hidden="1" customWidth="1"/>
    <col min="13398" max="13398" width="9.7109375" style="29" customWidth="1"/>
    <col min="13399" max="13400" width="10.7109375" style="29" customWidth="1"/>
    <col min="13401" max="13401" width="11.85546875" style="29" customWidth="1"/>
    <col min="13402" max="13402" width="0" style="29" hidden="1" customWidth="1"/>
    <col min="13403" max="13403" width="9.140625" style="29" customWidth="1"/>
    <col min="13404" max="13404" width="8" style="29" customWidth="1"/>
    <col min="13405" max="13405" width="7.5703125" style="29" customWidth="1"/>
    <col min="13406" max="13406" width="9" style="29" customWidth="1"/>
    <col min="13407" max="13409" width="9.140625" style="29" customWidth="1"/>
    <col min="13410" max="13415" width="0" style="29" hidden="1" customWidth="1"/>
    <col min="13416" max="13646" width="9.140625" style="29"/>
    <col min="13647" max="13647" width="7.85546875" style="29" customWidth="1"/>
    <col min="13648" max="13648" width="57.85546875" style="29" customWidth="1"/>
    <col min="13649" max="13649" width="10.140625" style="29" customWidth="1"/>
    <col min="13650" max="13650" width="12.28515625" style="29" customWidth="1"/>
    <col min="13651" max="13653" width="0" style="29" hidden="1" customWidth="1"/>
    <col min="13654" max="13654" width="9.7109375" style="29" customWidth="1"/>
    <col min="13655" max="13656" width="10.7109375" style="29" customWidth="1"/>
    <col min="13657" max="13657" width="11.85546875" style="29" customWidth="1"/>
    <col min="13658" max="13658" width="0" style="29" hidden="1" customWidth="1"/>
    <col min="13659" max="13659" width="9.140625" style="29" customWidth="1"/>
    <col min="13660" max="13660" width="8" style="29" customWidth="1"/>
    <col min="13661" max="13661" width="7.5703125" style="29" customWidth="1"/>
    <col min="13662" max="13662" width="9" style="29" customWidth="1"/>
    <col min="13663" max="13665" width="9.140625" style="29" customWidth="1"/>
    <col min="13666" max="13671" width="0" style="29" hidden="1" customWidth="1"/>
    <col min="13672" max="13902" width="9.140625" style="29"/>
    <col min="13903" max="13903" width="7.85546875" style="29" customWidth="1"/>
    <col min="13904" max="13904" width="57.85546875" style="29" customWidth="1"/>
    <col min="13905" max="13905" width="10.140625" style="29" customWidth="1"/>
    <col min="13906" max="13906" width="12.28515625" style="29" customWidth="1"/>
    <col min="13907" max="13909" width="0" style="29" hidden="1" customWidth="1"/>
    <col min="13910" max="13910" width="9.7109375" style="29" customWidth="1"/>
    <col min="13911" max="13912" width="10.7109375" style="29" customWidth="1"/>
    <col min="13913" max="13913" width="11.85546875" style="29" customWidth="1"/>
    <col min="13914" max="13914" width="0" style="29" hidden="1" customWidth="1"/>
    <col min="13915" max="13915" width="9.140625" style="29" customWidth="1"/>
    <col min="13916" max="13916" width="8" style="29" customWidth="1"/>
    <col min="13917" max="13917" width="7.5703125" style="29" customWidth="1"/>
    <col min="13918" max="13918" width="9" style="29" customWidth="1"/>
    <col min="13919" max="13921" width="9.140625" style="29" customWidth="1"/>
    <col min="13922" max="13927" width="0" style="29" hidden="1" customWidth="1"/>
    <col min="13928" max="14158" width="9.140625" style="29"/>
    <col min="14159" max="14159" width="7.85546875" style="29" customWidth="1"/>
    <col min="14160" max="14160" width="57.85546875" style="29" customWidth="1"/>
    <col min="14161" max="14161" width="10.140625" style="29" customWidth="1"/>
    <col min="14162" max="14162" width="12.28515625" style="29" customWidth="1"/>
    <col min="14163" max="14165" width="0" style="29" hidden="1" customWidth="1"/>
    <col min="14166" max="14166" width="9.7109375" style="29" customWidth="1"/>
    <col min="14167" max="14168" width="10.7109375" style="29" customWidth="1"/>
    <col min="14169" max="14169" width="11.85546875" style="29" customWidth="1"/>
    <col min="14170" max="14170" width="0" style="29" hidden="1" customWidth="1"/>
    <col min="14171" max="14171" width="9.140625" style="29" customWidth="1"/>
    <col min="14172" max="14172" width="8" style="29" customWidth="1"/>
    <col min="14173" max="14173" width="7.5703125" style="29" customWidth="1"/>
    <col min="14174" max="14174" width="9" style="29" customWidth="1"/>
    <col min="14175" max="14177" width="9.140625" style="29" customWidth="1"/>
    <col min="14178" max="14183" width="0" style="29" hidden="1" customWidth="1"/>
    <col min="14184" max="14414" width="9.140625" style="29"/>
    <col min="14415" max="14415" width="7.85546875" style="29" customWidth="1"/>
    <col min="14416" max="14416" width="57.85546875" style="29" customWidth="1"/>
    <col min="14417" max="14417" width="10.140625" style="29" customWidth="1"/>
    <col min="14418" max="14418" width="12.28515625" style="29" customWidth="1"/>
    <col min="14419" max="14421" width="0" style="29" hidden="1" customWidth="1"/>
    <col min="14422" max="14422" width="9.7109375" style="29" customWidth="1"/>
    <col min="14423" max="14424" width="10.7109375" style="29" customWidth="1"/>
    <col min="14425" max="14425" width="11.85546875" style="29" customWidth="1"/>
    <col min="14426" max="14426" width="0" style="29" hidden="1" customWidth="1"/>
    <col min="14427" max="14427" width="9.140625" style="29" customWidth="1"/>
    <col min="14428" max="14428" width="8" style="29" customWidth="1"/>
    <col min="14429" max="14429" width="7.5703125" style="29" customWidth="1"/>
    <col min="14430" max="14430" width="9" style="29" customWidth="1"/>
    <col min="14431" max="14433" width="9.140625" style="29" customWidth="1"/>
    <col min="14434" max="14439" width="0" style="29" hidden="1" customWidth="1"/>
    <col min="14440" max="14670" width="9.140625" style="29"/>
    <col min="14671" max="14671" width="7.85546875" style="29" customWidth="1"/>
    <col min="14672" max="14672" width="57.85546875" style="29" customWidth="1"/>
    <col min="14673" max="14673" width="10.140625" style="29" customWidth="1"/>
    <col min="14674" max="14674" width="12.28515625" style="29" customWidth="1"/>
    <col min="14675" max="14677" width="0" style="29" hidden="1" customWidth="1"/>
    <col min="14678" max="14678" width="9.7109375" style="29" customWidth="1"/>
    <col min="14679" max="14680" width="10.7109375" style="29" customWidth="1"/>
    <col min="14681" max="14681" width="11.85546875" style="29" customWidth="1"/>
    <col min="14682" max="14682" width="0" style="29" hidden="1" customWidth="1"/>
    <col min="14683" max="14683" width="9.140625" style="29" customWidth="1"/>
    <col min="14684" max="14684" width="8" style="29" customWidth="1"/>
    <col min="14685" max="14685" width="7.5703125" style="29" customWidth="1"/>
    <col min="14686" max="14686" width="9" style="29" customWidth="1"/>
    <col min="14687" max="14689" width="9.140625" style="29" customWidth="1"/>
    <col min="14690" max="14695" width="0" style="29" hidden="1" customWidth="1"/>
    <col min="14696" max="14926" width="9.140625" style="29"/>
    <col min="14927" max="14927" width="7.85546875" style="29" customWidth="1"/>
    <col min="14928" max="14928" width="57.85546875" style="29" customWidth="1"/>
    <col min="14929" max="14929" width="10.140625" style="29" customWidth="1"/>
    <col min="14930" max="14930" width="12.28515625" style="29" customWidth="1"/>
    <col min="14931" max="14933" width="0" style="29" hidden="1" customWidth="1"/>
    <col min="14934" max="14934" width="9.7109375" style="29" customWidth="1"/>
    <col min="14935" max="14936" width="10.7109375" style="29" customWidth="1"/>
    <col min="14937" max="14937" width="11.85546875" style="29" customWidth="1"/>
    <col min="14938" max="14938" width="0" style="29" hidden="1" customWidth="1"/>
    <col min="14939" max="14939" width="9.140625" style="29" customWidth="1"/>
    <col min="14940" max="14940" width="8" style="29" customWidth="1"/>
    <col min="14941" max="14941" width="7.5703125" style="29" customWidth="1"/>
    <col min="14942" max="14942" width="9" style="29" customWidth="1"/>
    <col min="14943" max="14945" width="9.140625" style="29" customWidth="1"/>
    <col min="14946" max="14951" width="0" style="29" hidden="1" customWidth="1"/>
    <col min="14952" max="15182" width="9.140625" style="29"/>
    <col min="15183" max="15183" width="7.85546875" style="29" customWidth="1"/>
    <col min="15184" max="15184" width="57.85546875" style="29" customWidth="1"/>
    <col min="15185" max="15185" width="10.140625" style="29" customWidth="1"/>
    <col min="15186" max="15186" width="12.28515625" style="29" customWidth="1"/>
    <col min="15187" max="15189" width="0" style="29" hidden="1" customWidth="1"/>
    <col min="15190" max="15190" width="9.7109375" style="29" customWidth="1"/>
    <col min="15191" max="15192" width="10.7109375" style="29" customWidth="1"/>
    <col min="15193" max="15193" width="11.85546875" style="29" customWidth="1"/>
    <col min="15194" max="15194" width="0" style="29" hidden="1" customWidth="1"/>
    <col min="15195" max="15195" width="9.140625" style="29" customWidth="1"/>
    <col min="15196" max="15196" width="8" style="29" customWidth="1"/>
    <col min="15197" max="15197" width="7.5703125" style="29" customWidth="1"/>
    <col min="15198" max="15198" width="9" style="29" customWidth="1"/>
    <col min="15199" max="15201" width="9.140625" style="29" customWidth="1"/>
    <col min="15202" max="15207" width="0" style="29" hidden="1" customWidth="1"/>
    <col min="15208" max="15438" width="9.140625" style="29"/>
    <col min="15439" max="15439" width="7.85546875" style="29" customWidth="1"/>
    <col min="15440" max="15440" width="57.85546875" style="29" customWidth="1"/>
    <col min="15441" max="15441" width="10.140625" style="29" customWidth="1"/>
    <col min="15442" max="15442" width="12.28515625" style="29" customWidth="1"/>
    <col min="15443" max="15445" width="0" style="29" hidden="1" customWidth="1"/>
    <col min="15446" max="15446" width="9.7109375" style="29" customWidth="1"/>
    <col min="15447" max="15448" width="10.7109375" style="29" customWidth="1"/>
    <col min="15449" max="15449" width="11.85546875" style="29" customWidth="1"/>
    <col min="15450" max="15450" width="0" style="29" hidden="1" customWidth="1"/>
    <col min="15451" max="15451" width="9.140625" style="29" customWidth="1"/>
    <col min="15452" max="15452" width="8" style="29" customWidth="1"/>
    <col min="15453" max="15453" width="7.5703125" style="29" customWidth="1"/>
    <col min="15454" max="15454" width="9" style="29" customWidth="1"/>
    <col min="15455" max="15457" width="9.140625" style="29" customWidth="1"/>
    <col min="15458" max="15463" width="0" style="29" hidden="1" customWidth="1"/>
    <col min="15464" max="15694" width="9.140625" style="29"/>
    <col min="15695" max="15695" width="7.85546875" style="29" customWidth="1"/>
    <col min="15696" max="15696" width="57.85546875" style="29" customWidth="1"/>
    <col min="15697" max="15697" width="10.140625" style="29" customWidth="1"/>
    <col min="15698" max="15698" width="12.28515625" style="29" customWidth="1"/>
    <col min="15699" max="15701" width="0" style="29" hidden="1" customWidth="1"/>
    <col min="15702" max="15702" width="9.7109375" style="29" customWidth="1"/>
    <col min="15703" max="15704" width="10.7109375" style="29" customWidth="1"/>
    <col min="15705" max="15705" width="11.85546875" style="29" customWidth="1"/>
    <col min="15706" max="15706" width="0" style="29" hidden="1" customWidth="1"/>
    <col min="15707" max="15707" width="9.140625" style="29" customWidth="1"/>
    <col min="15708" max="15708" width="8" style="29" customWidth="1"/>
    <col min="15709" max="15709" width="7.5703125" style="29" customWidth="1"/>
    <col min="15710" max="15710" width="9" style="29" customWidth="1"/>
    <col min="15711" max="15713" width="9.140625" style="29" customWidth="1"/>
    <col min="15714" max="15719" width="0" style="29" hidden="1" customWidth="1"/>
    <col min="15720" max="15950" width="9.140625" style="29"/>
    <col min="15951" max="15951" width="7.85546875" style="29" customWidth="1"/>
    <col min="15952" max="15952" width="57.85546875" style="29" customWidth="1"/>
    <col min="15953" max="15953" width="10.140625" style="29" customWidth="1"/>
    <col min="15954" max="15954" width="12.28515625" style="29" customWidth="1"/>
    <col min="15955" max="15957" width="0" style="29" hidden="1" customWidth="1"/>
    <col min="15958" max="15958" width="9.7109375" style="29" customWidth="1"/>
    <col min="15959" max="15960" width="10.7109375" style="29" customWidth="1"/>
    <col min="15961" max="15961" width="11.85546875" style="29" customWidth="1"/>
    <col min="15962" max="15962" width="0" style="29" hidden="1" customWidth="1"/>
    <col min="15963" max="15963" width="9.140625" style="29" customWidth="1"/>
    <col min="15964" max="15964" width="8" style="29" customWidth="1"/>
    <col min="15965" max="15965" width="7.5703125" style="29" customWidth="1"/>
    <col min="15966" max="15966" width="9" style="29" customWidth="1"/>
    <col min="15967" max="15969" width="9.140625" style="29" customWidth="1"/>
    <col min="15970" max="15975" width="0" style="29" hidden="1" customWidth="1"/>
    <col min="15976" max="16384" width="9.140625" style="29"/>
  </cols>
  <sheetData>
    <row r="1" spans="1:8" ht="9.75" customHeight="1" x14ac:dyDescent="0.25">
      <c r="C1" s="56"/>
      <c r="H1" s="55"/>
    </row>
    <row r="2" spans="1:8" ht="15.75" customHeight="1" x14ac:dyDescent="0.25">
      <c r="A2" s="100" t="s">
        <v>24</v>
      </c>
      <c r="B2" s="100"/>
      <c r="C2" s="100"/>
      <c r="D2" s="100"/>
      <c r="E2" s="100"/>
      <c r="F2" s="100"/>
      <c r="G2" s="100"/>
      <c r="H2" s="100"/>
    </row>
    <row r="3" spans="1:8" ht="15.75" customHeight="1" x14ac:dyDescent="0.25">
      <c r="A3" s="27"/>
      <c r="B3" s="27"/>
      <c r="C3" s="27"/>
      <c r="D3" s="27"/>
      <c r="E3" s="27"/>
      <c r="F3" s="27"/>
      <c r="G3" s="27"/>
    </row>
    <row r="4" spans="1:8" ht="15.75" customHeight="1" x14ac:dyDescent="0.25">
      <c r="A4" s="107" t="s">
        <v>1</v>
      </c>
      <c r="B4" s="110"/>
      <c r="C4" s="111"/>
      <c r="D4" s="1"/>
      <c r="E4" s="2"/>
      <c r="F4" s="3"/>
      <c r="G4" s="28"/>
      <c r="H4" s="107" t="s">
        <v>0</v>
      </c>
    </row>
    <row r="5" spans="1:8" ht="15.75" customHeight="1" x14ac:dyDescent="0.25">
      <c r="A5" s="108"/>
      <c r="B5" s="135" t="s">
        <v>2</v>
      </c>
      <c r="C5" s="136"/>
      <c r="D5" s="139" t="s">
        <v>3</v>
      </c>
      <c r="E5" s="140"/>
      <c r="F5" s="141"/>
      <c r="G5" s="142" t="s">
        <v>4</v>
      </c>
      <c r="H5" s="108"/>
    </row>
    <row r="6" spans="1:8" ht="15" customHeight="1" x14ac:dyDescent="0.25">
      <c r="A6" s="108"/>
      <c r="B6" s="135"/>
      <c r="C6" s="136"/>
      <c r="D6" s="145" t="s">
        <v>5</v>
      </c>
      <c r="E6" s="145" t="s">
        <v>6</v>
      </c>
      <c r="F6" s="145" t="s">
        <v>7</v>
      </c>
      <c r="G6" s="143"/>
      <c r="H6" s="108"/>
    </row>
    <row r="7" spans="1:8" ht="15" customHeight="1" x14ac:dyDescent="0.25">
      <c r="A7" s="108"/>
      <c r="B7" s="135"/>
      <c r="C7" s="136"/>
      <c r="D7" s="146"/>
      <c r="E7" s="146"/>
      <c r="F7" s="146"/>
      <c r="G7" s="143"/>
      <c r="H7" s="108"/>
    </row>
    <row r="8" spans="1:8" ht="15.75" customHeight="1" x14ac:dyDescent="0.25">
      <c r="A8" s="109"/>
      <c r="B8" s="137"/>
      <c r="C8" s="138"/>
      <c r="D8" s="147"/>
      <c r="E8" s="147"/>
      <c r="F8" s="147"/>
      <c r="G8" s="144"/>
      <c r="H8" s="109"/>
    </row>
    <row r="9" spans="1:8" ht="18.75" customHeight="1" x14ac:dyDescent="0.25">
      <c r="A9" s="112" t="s">
        <v>33</v>
      </c>
      <c r="B9" s="113"/>
      <c r="C9" s="113"/>
      <c r="D9" s="113"/>
      <c r="E9" s="113"/>
      <c r="F9" s="113"/>
      <c r="G9" s="114"/>
      <c r="H9" s="36"/>
    </row>
    <row r="10" spans="1:8" ht="18" customHeight="1" x14ac:dyDescent="0.25">
      <c r="A10" s="112" t="s">
        <v>36</v>
      </c>
      <c r="B10" s="113"/>
      <c r="C10" s="114"/>
      <c r="D10" s="4"/>
      <c r="E10" s="4"/>
      <c r="F10" s="4"/>
      <c r="G10" s="4"/>
      <c r="H10" s="36"/>
    </row>
    <row r="11" spans="1:8" ht="34.5" customHeight="1" x14ac:dyDescent="0.25">
      <c r="A11" s="5" t="s">
        <v>98</v>
      </c>
      <c r="B11" s="105">
        <v>205</v>
      </c>
      <c r="C11" s="106"/>
      <c r="D11" s="16">
        <v>9.1999999999999993</v>
      </c>
      <c r="E11" s="16">
        <v>10</v>
      </c>
      <c r="F11" s="16">
        <f>72.5-13+2.56-8</f>
        <v>54.06</v>
      </c>
      <c r="G11" s="16">
        <v>329.6</v>
      </c>
      <c r="H11" s="45">
        <v>173</v>
      </c>
    </row>
    <row r="12" spans="1:8" ht="18" customHeight="1" x14ac:dyDescent="0.3">
      <c r="A12" s="46" t="s">
        <v>87</v>
      </c>
      <c r="B12" s="98">
        <v>100</v>
      </c>
      <c r="C12" s="99"/>
      <c r="D12" s="7">
        <f>0.9/100*150</f>
        <v>1.35</v>
      </c>
      <c r="E12" s="7">
        <f>0.23/100*150</f>
        <v>0.34499999999999997</v>
      </c>
      <c r="F12" s="7">
        <f>11.8/100*150-1.75</f>
        <v>15.950000000000003</v>
      </c>
      <c r="G12" s="7">
        <v>72.3</v>
      </c>
      <c r="H12" s="20" t="s">
        <v>61</v>
      </c>
    </row>
    <row r="13" spans="1:8" ht="18" customHeight="1" x14ac:dyDescent="0.3">
      <c r="A13" s="46" t="s">
        <v>9</v>
      </c>
      <c r="B13" s="101">
        <v>200</v>
      </c>
      <c r="C13" s="102"/>
      <c r="D13" s="7">
        <v>0.17</v>
      </c>
      <c r="E13" s="7">
        <v>0.04</v>
      </c>
      <c r="F13" s="7">
        <v>10.5</v>
      </c>
      <c r="G13" s="7">
        <v>43.04</v>
      </c>
      <c r="H13" s="20">
        <v>376</v>
      </c>
    </row>
    <row r="14" spans="1:8" ht="18" customHeight="1" x14ac:dyDescent="0.3">
      <c r="A14" s="61" t="s">
        <v>82</v>
      </c>
      <c r="B14" s="98">
        <v>20</v>
      </c>
      <c r="C14" s="99"/>
      <c r="D14" s="7">
        <v>0.96799999999999997</v>
      </c>
      <c r="E14" s="7">
        <v>1.004</v>
      </c>
      <c r="F14" s="7">
        <v>6.4119999999999999</v>
      </c>
      <c r="G14" s="7">
        <v>38.56</v>
      </c>
      <c r="H14" s="20" t="s">
        <v>61</v>
      </c>
    </row>
    <row r="15" spans="1:8" s="37" customFormat="1" ht="18" customHeight="1" x14ac:dyDescent="0.25">
      <c r="A15" s="9" t="s">
        <v>10</v>
      </c>
      <c r="B15" s="103">
        <f>SUM(B11:C14)</f>
        <v>525</v>
      </c>
      <c r="C15" s="104"/>
      <c r="D15" s="10">
        <f>SUM(D11:D14)</f>
        <v>11.687999999999999</v>
      </c>
      <c r="E15" s="10">
        <f>SUM(E11:E14)</f>
        <v>11.388999999999999</v>
      </c>
      <c r="F15" s="10">
        <f>SUM(F11:F14)</f>
        <v>86.922000000000011</v>
      </c>
      <c r="G15" s="10">
        <f>SUM(G11:G14)</f>
        <v>483.50000000000006</v>
      </c>
      <c r="H15" s="25"/>
    </row>
    <row r="16" spans="1:8" ht="18" customHeight="1" x14ac:dyDescent="0.25">
      <c r="A16" s="112" t="s">
        <v>34</v>
      </c>
      <c r="B16" s="113"/>
      <c r="C16" s="114"/>
      <c r="D16" s="4"/>
      <c r="E16" s="4"/>
      <c r="F16" s="4"/>
      <c r="G16" s="4"/>
      <c r="H16" s="36"/>
    </row>
    <row r="17" spans="1:8" ht="27" customHeight="1" x14ac:dyDescent="0.3">
      <c r="A17" s="15" t="s">
        <v>69</v>
      </c>
      <c r="B17" s="115">
        <v>220</v>
      </c>
      <c r="C17" s="116"/>
      <c r="D17" s="13">
        <v>15.330700000000002</v>
      </c>
      <c r="E17" s="13">
        <v>5.44</v>
      </c>
      <c r="F17" s="13">
        <v>35.450000000000003</v>
      </c>
      <c r="G17" s="13">
        <v>252.08</v>
      </c>
      <c r="H17" s="20">
        <v>112</v>
      </c>
    </row>
    <row r="18" spans="1:8" ht="18.75" x14ac:dyDescent="0.3">
      <c r="A18" s="46" t="s">
        <v>90</v>
      </c>
      <c r="B18" s="98">
        <v>220</v>
      </c>
      <c r="C18" s="99"/>
      <c r="D18" s="18">
        <v>6.9</v>
      </c>
      <c r="E18" s="18">
        <v>14.12</v>
      </c>
      <c r="F18" s="18">
        <v>17.899999999999999</v>
      </c>
      <c r="G18" s="18">
        <v>226.28</v>
      </c>
      <c r="H18" s="20">
        <v>259</v>
      </c>
    </row>
    <row r="19" spans="1:8" ht="18" customHeight="1" x14ac:dyDescent="0.3">
      <c r="A19" s="12" t="s">
        <v>13</v>
      </c>
      <c r="B19" s="101">
        <v>200</v>
      </c>
      <c r="C19" s="102"/>
      <c r="D19" s="7">
        <v>0.3</v>
      </c>
      <c r="E19" s="7">
        <v>0.1</v>
      </c>
      <c r="F19" s="7">
        <v>23.666666666666668</v>
      </c>
      <c r="G19" s="7">
        <v>96</v>
      </c>
      <c r="H19" s="20">
        <v>349</v>
      </c>
    </row>
    <row r="20" spans="1:8" ht="18" customHeight="1" x14ac:dyDescent="0.3">
      <c r="A20" s="46" t="s">
        <v>14</v>
      </c>
      <c r="B20" s="98">
        <v>30</v>
      </c>
      <c r="C20" s="99"/>
      <c r="D20" s="7">
        <v>1.5</v>
      </c>
      <c r="E20" s="7">
        <v>0.3</v>
      </c>
      <c r="F20" s="7">
        <v>13.800000000000002</v>
      </c>
      <c r="G20" s="7">
        <v>63.521999999999998</v>
      </c>
      <c r="H20" s="20" t="s">
        <v>61</v>
      </c>
    </row>
    <row r="21" spans="1:8" ht="18" customHeight="1" x14ac:dyDescent="0.3">
      <c r="A21" s="46" t="s">
        <v>15</v>
      </c>
      <c r="B21" s="98">
        <v>30</v>
      </c>
      <c r="C21" s="99"/>
      <c r="D21" s="7">
        <v>2.25</v>
      </c>
      <c r="E21" s="7">
        <v>0.22200000000000003</v>
      </c>
      <c r="F21" s="7">
        <v>14.549999999999999</v>
      </c>
      <c r="G21" s="7">
        <v>69.3</v>
      </c>
      <c r="H21" s="20" t="s">
        <v>61</v>
      </c>
    </row>
    <row r="22" spans="1:8" s="37" customFormat="1" ht="18" customHeight="1" x14ac:dyDescent="0.25">
      <c r="A22" s="9" t="s">
        <v>16</v>
      </c>
      <c r="B22" s="103">
        <f>SUM(B17:C21)</f>
        <v>700</v>
      </c>
      <c r="C22" s="104"/>
      <c r="D22" s="4">
        <f>SUM(D17:D21)</f>
        <v>26.280700000000003</v>
      </c>
      <c r="E22" s="4">
        <f>SUM(E17:E21)</f>
        <v>20.182000000000002</v>
      </c>
      <c r="F22" s="4">
        <f>SUM(F17:F21)</f>
        <v>105.36666666666666</v>
      </c>
      <c r="G22" s="4">
        <f>SUM(G17:G21)</f>
        <v>707.18200000000002</v>
      </c>
      <c r="H22" s="25"/>
    </row>
    <row r="23" spans="1:8" s="31" customFormat="1" ht="18" customHeight="1" x14ac:dyDescent="0.25">
      <c r="A23" s="35" t="s">
        <v>17</v>
      </c>
      <c r="B23" s="119"/>
      <c r="C23" s="120"/>
      <c r="D23" s="4">
        <f>D15+D22</f>
        <v>37.968699999999998</v>
      </c>
      <c r="E23" s="4">
        <f>E15+E22</f>
        <v>31.571000000000002</v>
      </c>
      <c r="F23" s="4">
        <f>F15+F22</f>
        <v>192.28866666666667</v>
      </c>
      <c r="G23" s="4">
        <f>G15+G22</f>
        <v>1190.682</v>
      </c>
      <c r="H23" s="8"/>
    </row>
    <row r="24" spans="1:8" ht="18" customHeight="1" x14ac:dyDescent="0.25">
      <c r="A24" s="112" t="s">
        <v>35</v>
      </c>
      <c r="B24" s="113"/>
      <c r="C24" s="113"/>
      <c r="D24" s="113"/>
      <c r="E24" s="113"/>
      <c r="F24" s="113"/>
      <c r="G24" s="114"/>
      <c r="H24" s="36"/>
    </row>
    <row r="25" spans="1:8" ht="18" customHeight="1" x14ac:dyDescent="0.25">
      <c r="A25" s="112" t="s">
        <v>36</v>
      </c>
      <c r="B25" s="113"/>
      <c r="C25" s="114"/>
      <c r="D25" s="4"/>
      <c r="E25" s="4"/>
      <c r="F25" s="4"/>
      <c r="G25" s="4"/>
      <c r="H25" s="36"/>
    </row>
    <row r="26" spans="1:8" ht="18.75" x14ac:dyDescent="0.3">
      <c r="A26" s="5" t="s">
        <v>31</v>
      </c>
      <c r="B26" s="101">
        <v>150</v>
      </c>
      <c r="C26" s="102"/>
      <c r="D26" s="7">
        <v>6.3</v>
      </c>
      <c r="E26" s="7">
        <v>7.2</v>
      </c>
      <c r="F26" s="7">
        <v>15.6</v>
      </c>
      <c r="G26" s="7">
        <v>152.4</v>
      </c>
      <c r="H26" s="20">
        <v>334</v>
      </c>
    </row>
    <row r="27" spans="1:8" ht="36" customHeight="1" x14ac:dyDescent="0.3">
      <c r="A27" s="5" t="s">
        <v>30</v>
      </c>
      <c r="B27" s="101">
        <v>110</v>
      </c>
      <c r="C27" s="102"/>
      <c r="D27" s="14">
        <v>11.65</v>
      </c>
      <c r="E27" s="14">
        <v>7.08</v>
      </c>
      <c r="F27" s="14">
        <v>12.727272727272727</v>
      </c>
      <c r="G27" s="14">
        <v>183.69</v>
      </c>
      <c r="H27" s="20" t="s">
        <v>101</v>
      </c>
    </row>
    <row r="28" spans="1:8" ht="18" customHeight="1" x14ac:dyDescent="0.3">
      <c r="A28" s="46" t="s">
        <v>15</v>
      </c>
      <c r="B28" s="98">
        <v>40</v>
      </c>
      <c r="C28" s="99"/>
      <c r="D28" s="7">
        <v>3</v>
      </c>
      <c r="E28" s="7">
        <v>0.29600000000000004</v>
      </c>
      <c r="F28" s="7">
        <v>19.399999999999999</v>
      </c>
      <c r="G28" s="7">
        <v>92.4</v>
      </c>
      <c r="H28" s="20" t="s">
        <v>61</v>
      </c>
    </row>
    <row r="29" spans="1:8" ht="18" customHeight="1" x14ac:dyDescent="0.3">
      <c r="A29" s="17" t="s">
        <v>18</v>
      </c>
      <c r="B29" s="98">
        <v>200</v>
      </c>
      <c r="C29" s="99"/>
      <c r="D29" s="7">
        <v>0.26</v>
      </c>
      <c r="E29" s="7">
        <v>0.05</v>
      </c>
      <c r="F29" s="7">
        <v>12.26</v>
      </c>
      <c r="G29" s="7">
        <v>49.72</v>
      </c>
      <c r="H29" s="20">
        <v>377</v>
      </c>
    </row>
    <row r="30" spans="1:8" s="37" customFormat="1" ht="18" customHeight="1" x14ac:dyDescent="0.25">
      <c r="A30" s="9" t="s">
        <v>10</v>
      </c>
      <c r="B30" s="103">
        <f>SUM(B26:C29)</f>
        <v>500</v>
      </c>
      <c r="C30" s="104"/>
      <c r="D30" s="10">
        <f>SUM(D26:D29)</f>
        <v>21.21</v>
      </c>
      <c r="E30" s="10">
        <f>SUM(E26:E29)</f>
        <v>14.626000000000001</v>
      </c>
      <c r="F30" s="10">
        <f>SUM(F26:F29)</f>
        <v>59.987272727272725</v>
      </c>
      <c r="G30" s="10">
        <f>SUM(G26:G29)</f>
        <v>478.21000000000004</v>
      </c>
      <c r="H30" s="25"/>
    </row>
    <row r="31" spans="1:8" ht="18" customHeight="1" x14ac:dyDescent="0.25">
      <c r="A31" s="112" t="s">
        <v>34</v>
      </c>
      <c r="B31" s="113"/>
      <c r="C31" s="114"/>
      <c r="D31" s="4"/>
      <c r="E31" s="4"/>
      <c r="F31" s="4"/>
      <c r="G31" s="4"/>
      <c r="H31" s="36"/>
    </row>
    <row r="32" spans="1:8" ht="18.75" x14ac:dyDescent="0.3">
      <c r="A32" s="19" t="s">
        <v>21</v>
      </c>
      <c r="B32" s="117">
        <v>250</v>
      </c>
      <c r="C32" s="118"/>
      <c r="D32" s="16">
        <v>10.125</v>
      </c>
      <c r="E32" s="16">
        <v>7.6</v>
      </c>
      <c r="F32" s="16">
        <v>9.85</v>
      </c>
      <c r="G32" s="16">
        <v>148.30000000000001</v>
      </c>
      <c r="H32" s="20">
        <v>102</v>
      </c>
    </row>
    <row r="33" spans="1:8" ht="18.75" x14ac:dyDescent="0.3">
      <c r="A33" s="17" t="s">
        <v>81</v>
      </c>
      <c r="B33" s="125">
        <v>100</v>
      </c>
      <c r="C33" s="126"/>
      <c r="D33" s="39">
        <v>5.6</v>
      </c>
      <c r="E33" s="39">
        <v>2.6</v>
      </c>
      <c r="F33" s="39">
        <v>10.199999999999999</v>
      </c>
      <c r="G33" s="39">
        <v>148</v>
      </c>
      <c r="H33" s="20" t="s">
        <v>102</v>
      </c>
    </row>
    <row r="34" spans="1:8" ht="18.75" x14ac:dyDescent="0.3">
      <c r="A34" s="46" t="s">
        <v>11</v>
      </c>
      <c r="B34" s="98">
        <v>150</v>
      </c>
      <c r="C34" s="99"/>
      <c r="D34" s="7">
        <v>4.9000000000000004</v>
      </c>
      <c r="E34" s="7">
        <v>10.6</v>
      </c>
      <c r="F34" s="7">
        <v>11.9</v>
      </c>
      <c r="G34" s="7">
        <v>215.1</v>
      </c>
      <c r="H34" s="20">
        <v>171</v>
      </c>
    </row>
    <row r="35" spans="1:8" ht="18.75" x14ac:dyDescent="0.3">
      <c r="A35" s="12" t="s">
        <v>26</v>
      </c>
      <c r="B35" s="101">
        <v>200</v>
      </c>
      <c r="C35" s="102"/>
      <c r="D35" s="14">
        <v>0.17</v>
      </c>
      <c r="E35" s="14">
        <v>0.04</v>
      </c>
      <c r="F35" s="7">
        <v>23.1</v>
      </c>
      <c r="G35" s="7">
        <v>93.5</v>
      </c>
      <c r="H35" s="20">
        <v>639</v>
      </c>
    </row>
    <row r="36" spans="1:8" ht="18" customHeight="1" x14ac:dyDescent="0.3">
      <c r="A36" s="46" t="s">
        <v>14</v>
      </c>
      <c r="B36" s="98">
        <v>20</v>
      </c>
      <c r="C36" s="99"/>
      <c r="D36" s="7">
        <v>1</v>
      </c>
      <c r="E36" s="7">
        <v>0.2</v>
      </c>
      <c r="F36" s="7">
        <v>9.2000000000000011</v>
      </c>
      <c r="G36" s="7">
        <v>42.347999999999999</v>
      </c>
      <c r="H36" s="20" t="s">
        <v>61</v>
      </c>
    </row>
    <row r="37" spans="1:8" ht="18" customHeight="1" x14ac:dyDescent="0.3">
      <c r="A37" s="46" t="s">
        <v>15</v>
      </c>
      <c r="B37" s="98">
        <v>30</v>
      </c>
      <c r="C37" s="99"/>
      <c r="D37" s="7">
        <v>2.25</v>
      </c>
      <c r="E37" s="7">
        <v>0.22200000000000003</v>
      </c>
      <c r="F37" s="7">
        <v>14.549999999999999</v>
      </c>
      <c r="G37" s="7">
        <v>69.3</v>
      </c>
      <c r="H37" s="20" t="s">
        <v>61</v>
      </c>
    </row>
    <row r="38" spans="1:8" s="37" customFormat="1" ht="18" customHeight="1" x14ac:dyDescent="0.25">
      <c r="A38" s="9" t="s">
        <v>16</v>
      </c>
      <c r="B38" s="103">
        <f>SUM(B32:C37)</f>
        <v>750</v>
      </c>
      <c r="C38" s="104"/>
      <c r="D38" s="4">
        <f>SUM(D32:D37)</f>
        <v>24.045000000000002</v>
      </c>
      <c r="E38" s="4">
        <f>SUM(E32:E37)</f>
        <v>21.261999999999997</v>
      </c>
      <c r="F38" s="4">
        <f>SUM(F32:F37)</f>
        <v>78.8</v>
      </c>
      <c r="G38" s="4">
        <f>SUM(G32:G37)</f>
        <v>716.54799999999989</v>
      </c>
      <c r="H38" s="25"/>
    </row>
    <row r="39" spans="1:8" s="31" customFormat="1" ht="18" customHeight="1" x14ac:dyDescent="0.25">
      <c r="A39" s="35" t="s">
        <v>17</v>
      </c>
      <c r="B39" s="119"/>
      <c r="C39" s="120"/>
      <c r="D39" s="4">
        <f>D30+D38</f>
        <v>45.255000000000003</v>
      </c>
      <c r="E39" s="4">
        <f>E30+E38</f>
        <v>35.887999999999998</v>
      </c>
      <c r="F39" s="4">
        <f>F30+F38</f>
        <v>138.78727272727272</v>
      </c>
      <c r="G39" s="4">
        <f>G30+G38</f>
        <v>1194.7579999999998</v>
      </c>
      <c r="H39" s="8"/>
    </row>
    <row r="40" spans="1:8" ht="18" customHeight="1" x14ac:dyDescent="0.25">
      <c r="A40" s="112" t="s">
        <v>37</v>
      </c>
      <c r="B40" s="113"/>
      <c r="C40" s="113"/>
      <c r="D40" s="113"/>
      <c r="E40" s="113"/>
      <c r="F40" s="113"/>
      <c r="G40" s="114"/>
      <c r="H40" s="36"/>
    </row>
    <row r="41" spans="1:8" ht="18" customHeight="1" x14ac:dyDescent="0.25">
      <c r="A41" s="112" t="s">
        <v>36</v>
      </c>
      <c r="B41" s="113"/>
      <c r="C41" s="114"/>
      <c r="D41" s="4"/>
      <c r="E41" s="4"/>
      <c r="F41" s="4"/>
      <c r="G41" s="4"/>
      <c r="H41" s="36"/>
    </row>
    <row r="42" spans="1:8" ht="37.5" x14ac:dyDescent="0.3">
      <c r="A42" s="63" t="s">
        <v>95</v>
      </c>
      <c r="B42" s="105">
        <v>255</v>
      </c>
      <c r="C42" s="106"/>
      <c r="D42" s="16">
        <f>10.6-2.76-2</f>
        <v>5.84</v>
      </c>
      <c r="E42" s="16">
        <v>10</v>
      </c>
      <c r="F42" s="16">
        <f>72.5-13+2.56-8</f>
        <v>54.06</v>
      </c>
      <c r="G42" s="16">
        <v>329.6</v>
      </c>
      <c r="H42" s="45">
        <v>175</v>
      </c>
    </row>
    <row r="43" spans="1:8" ht="18" customHeight="1" x14ac:dyDescent="0.3">
      <c r="A43" s="46" t="s">
        <v>74</v>
      </c>
      <c r="B43" s="101">
        <v>10</v>
      </c>
      <c r="C43" s="102"/>
      <c r="D43" s="7">
        <v>0.1</v>
      </c>
      <c r="E43" s="7">
        <v>7.25</v>
      </c>
      <c r="F43" s="7">
        <v>0.13999999999999996</v>
      </c>
      <c r="G43" s="7">
        <v>65.84</v>
      </c>
      <c r="H43" s="20">
        <v>14</v>
      </c>
    </row>
    <row r="44" spans="1:8" ht="18" customHeight="1" x14ac:dyDescent="0.3">
      <c r="A44" s="46" t="s">
        <v>82</v>
      </c>
      <c r="B44" s="98">
        <v>40</v>
      </c>
      <c r="C44" s="99"/>
      <c r="D44" s="7">
        <v>2</v>
      </c>
      <c r="E44" s="7">
        <v>2</v>
      </c>
      <c r="F44" s="7">
        <v>12.8</v>
      </c>
      <c r="G44" s="7">
        <v>77.2</v>
      </c>
      <c r="H44" s="20" t="s">
        <v>61</v>
      </c>
    </row>
    <row r="45" spans="1:8" ht="18" customHeight="1" x14ac:dyDescent="0.3">
      <c r="A45" s="46" t="s">
        <v>73</v>
      </c>
      <c r="B45" s="98">
        <v>200</v>
      </c>
      <c r="C45" s="99"/>
      <c r="D45" s="7">
        <v>0.17</v>
      </c>
      <c r="E45" s="7">
        <v>0.04</v>
      </c>
      <c r="F45" s="7">
        <v>10.5</v>
      </c>
      <c r="G45" s="7">
        <v>43.04</v>
      </c>
      <c r="H45" s="20">
        <v>376</v>
      </c>
    </row>
    <row r="46" spans="1:8" s="37" customFormat="1" ht="18" customHeight="1" x14ac:dyDescent="0.25">
      <c r="A46" s="9" t="s">
        <v>10</v>
      </c>
      <c r="B46" s="103">
        <f>SUM(B42:C45)</f>
        <v>505</v>
      </c>
      <c r="C46" s="104"/>
      <c r="D46" s="10">
        <f>SUM(D42:D45)</f>
        <v>8.11</v>
      </c>
      <c r="E46" s="10">
        <f t="shared" ref="E46:G46" si="0">SUM(E42:E45)</f>
        <v>19.29</v>
      </c>
      <c r="F46" s="10">
        <f t="shared" si="0"/>
        <v>77.5</v>
      </c>
      <c r="G46" s="10">
        <f t="shared" si="0"/>
        <v>515.68000000000006</v>
      </c>
      <c r="H46" s="25"/>
    </row>
    <row r="47" spans="1:8" ht="18" customHeight="1" x14ac:dyDescent="0.25">
      <c r="A47" s="112" t="s">
        <v>34</v>
      </c>
      <c r="B47" s="113"/>
      <c r="C47" s="114"/>
      <c r="D47" s="4"/>
      <c r="E47" s="4"/>
      <c r="F47" s="4"/>
      <c r="G47" s="4"/>
      <c r="H47" s="36"/>
    </row>
    <row r="48" spans="1:8" ht="18" customHeight="1" x14ac:dyDescent="0.3">
      <c r="A48" s="47" t="s">
        <v>55</v>
      </c>
      <c r="B48" s="133">
        <v>200</v>
      </c>
      <c r="C48" s="134"/>
      <c r="D48" s="8">
        <v>7.75</v>
      </c>
      <c r="E48" s="14">
        <v>10.38</v>
      </c>
      <c r="F48" s="14">
        <v>10.750000000000002</v>
      </c>
      <c r="G48" s="8">
        <v>167.42</v>
      </c>
      <c r="H48" s="20">
        <v>102</v>
      </c>
    </row>
    <row r="49" spans="1:8" ht="18" customHeight="1" x14ac:dyDescent="0.3">
      <c r="A49" s="5" t="s">
        <v>63</v>
      </c>
      <c r="B49" s="101">
        <v>150</v>
      </c>
      <c r="C49" s="102"/>
      <c r="D49" s="7">
        <v>10.3</v>
      </c>
      <c r="E49" s="7">
        <v>7.3</v>
      </c>
      <c r="F49" s="7">
        <v>15.8</v>
      </c>
      <c r="G49" s="7">
        <v>209.62</v>
      </c>
      <c r="H49" s="20">
        <v>198</v>
      </c>
    </row>
    <row r="50" spans="1:8" ht="18" customHeight="1" x14ac:dyDescent="0.3">
      <c r="A50" s="47" t="s">
        <v>19</v>
      </c>
      <c r="B50" s="133">
        <v>110</v>
      </c>
      <c r="C50" s="134"/>
      <c r="D50" s="18">
        <v>7.8090909090909086</v>
      </c>
      <c r="E50" s="18">
        <v>7.6999999999999993</v>
      </c>
      <c r="F50" s="18">
        <v>8.0909090909090917</v>
      </c>
      <c r="G50" s="18">
        <v>132.54</v>
      </c>
      <c r="H50" s="20" t="s">
        <v>28</v>
      </c>
    </row>
    <row r="51" spans="1:8" ht="18" customHeight="1" x14ac:dyDescent="0.3">
      <c r="A51" s="12" t="s">
        <v>13</v>
      </c>
      <c r="B51" s="105">
        <v>200</v>
      </c>
      <c r="C51" s="106"/>
      <c r="D51" s="7">
        <v>0.3</v>
      </c>
      <c r="E51" s="7">
        <v>0.1</v>
      </c>
      <c r="F51" s="7">
        <v>23.666666666666668</v>
      </c>
      <c r="G51" s="7">
        <v>96</v>
      </c>
      <c r="H51" s="20">
        <v>349</v>
      </c>
    </row>
    <row r="52" spans="1:8" ht="18" customHeight="1" x14ac:dyDescent="0.3">
      <c r="A52" s="46" t="s">
        <v>14</v>
      </c>
      <c r="B52" s="98">
        <v>20</v>
      </c>
      <c r="C52" s="99"/>
      <c r="D52" s="7">
        <v>1</v>
      </c>
      <c r="E52" s="7">
        <v>0.2</v>
      </c>
      <c r="F52" s="7">
        <v>9.2000000000000011</v>
      </c>
      <c r="G52" s="7">
        <v>42.347999999999999</v>
      </c>
      <c r="H52" s="20" t="s">
        <v>61</v>
      </c>
    </row>
    <row r="53" spans="1:8" ht="18" customHeight="1" x14ac:dyDescent="0.3">
      <c r="A53" s="46" t="s">
        <v>15</v>
      </c>
      <c r="B53" s="98">
        <v>30</v>
      </c>
      <c r="C53" s="99"/>
      <c r="D53" s="7">
        <v>2.25</v>
      </c>
      <c r="E53" s="7">
        <v>0.22200000000000003</v>
      </c>
      <c r="F53" s="7">
        <v>14.549999999999999</v>
      </c>
      <c r="G53" s="7">
        <v>69.3</v>
      </c>
      <c r="H53" s="20" t="s">
        <v>61</v>
      </c>
    </row>
    <row r="54" spans="1:8" s="37" customFormat="1" ht="18" customHeight="1" x14ac:dyDescent="0.25">
      <c r="A54" s="9" t="s">
        <v>16</v>
      </c>
      <c r="B54" s="103">
        <f>SUM(B48:C53)</f>
        <v>710</v>
      </c>
      <c r="C54" s="104"/>
      <c r="D54" s="4">
        <f>SUM(D48:D53)</f>
        <v>29.40909090909091</v>
      </c>
      <c r="E54" s="4">
        <f>SUM(E48:E53)</f>
        <v>25.902000000000001</v>
      </c>
      <c r="F54" s="4">
        <f>SUM(F48:F53)</f>
        <v>82.057575757575762</v>
      </c>
      <c r="G54" s="4">
        <f>SUM(G48:G53)</f>
        <v>717.22799999999984</v>
      </c>
      <c r="H54" s="25"/>
    </row>
    <row r="55" spans="1:8" s="31" customFormat="1" ht="18" customHeight="1" x14ac:dyDescent="0.25">
      <c r="A55" s="35" t="s">
        <v>17</v>
      </c>
      <c r="B55" s="119"/>
      <c r="C55" s="120"/>
      <c r="D55" s="4">
        <f>D46+D54</f>
        <v>37.519090909090906</v>
      </c>
      <c r="E55" s="4">
        <f>E46+E54</f>
        <v>45.192</v>
      </c>
      <c r="F55" s="4">
        <f>F46+F54</f>
        <v>159.55757575757576</v>
      </c>
      <c r="G55" s="4">
        <f>G46+G54</f>
        <v>1232.9079999999999</v>
      </c>
      <c r="H55" s="8"/>
    </row>
    <row r="56" spans="1:8" ht="18" customHeight="1" x14ac:dyDescent="0.25">
      <c r="A56" s="112" t="s">
        <v>38</v>
      </c>
      <c r="B56" s="113"/>
      <c r="C56" s="113"/>
      <c r="D56" s="113"/>
      <c r="E56" s="113"/>
      <c r="F56" s="113"/>
      <c r="G56" s="114"/>
      <c r="H56" s="36"/>
    </row>
    <row r="57" spans="1:8" ht="18" customHeight="1" x14ac:dyDescent="0.25">
      <c r="A57" s="43" t="s">
        <v>36</v>
      </c>
      <c r="B57" s="112"/>
      <c r="C57" s="114"/>
      <c r="D57" s="4"/>
      <c r="E57" s="4"/>
      <c r="F57" s="4"/>
      <c r="G57" s="4"/>
      <c r="H57" s="36"/>
    </row>
    <row r="58" spans="1:8" ht="18.75" x14ac:dyDescent="0.3">
      <c r="A58" s="47" t="s">
        <v>53</v>
      </c>
      <c r="B58" s="123">
        <v>150</v>
      </c>
      <c r="C58" s="124"/>
      <c r="D58" s="18">
        <v>3.8</v>
      </c>
      <c r="E58" s="18">
        <v>15.6</v>
      </c>
      <c r="F58" s="18">
        <v>40.200000000000003</v>
      </c>
      <c r="G58" s="18">
        <v>356.4</v>
      </c>
      <c r="H58" s="20">
        <v>234</v>
      </c>
    </row>
    <row r="59" spans="1:8" ht="18" customHeight="1" x14ac:dyDescent="0.3">
      <c r="A59" s="17" t="s">
        <v>81</v>
      </c>
      <c r="B59" s="125">
        <v>100</v>
      </c>
      <c r="C59" s="126"/>
      <c r="D59" s="39">
        <v>5.6</v>
      </c>
      <c r="E59" s="39">
        <v>2.6</v>
      </c>
      <c r="F59" s="39">
        <v>10.199999999999999</v>
      </c>
      <c r="G59" s="39">
        <v>74.599999999999994</v>
      </c>
      <c r="H59" s="20" t="s">
        <v>102</v>
      </c>
    </row>
    <row r="60" spans="1:8" ht="18" customHeight="1" x14ac:dyDescent="0.3">
      <c r="A60" s="46" t="s">
        <v>82</v>
      </c>
      <c r="B60" s="127">
        <v>50</v>
      </c>
      <c r="C60" s="128"/>
      <c r="D60" s="7">
        <v>2.5</v>
      </c>
      <c r="E60" s="7">
        <v>2.5</v>
      </c>
      <c r="F60" s="7">
        <v>16</v>
      </c>
      <c r="G60" s="7">
        <v>96.5</v>
      </c>
      <c r="H60" s="20" t="s">
        <v>61</v>
      </c>
    </row>
    <row r="61" spans="1:8" ht="18" customHeight="1" x14ac:dyDescent="0.3">
      <c r="A61" s="46" t="s">
        <v>9</v>
      </c>
      <c r="B61" s="129">
        <v>200</v>
      </c>
      <c r="C61" s="130"/>
      <c r="D61" s="7">
        <v>0.17</v>
      </c>
      <c r="E61" s="7">
        <v>0.04</v>
      </c>
      <c r="F61" s="7">
        <v>10.5</v>
      </c>
      <c r="G61" s="7">
        <v>43.04</v>
      </c>
      <c r="H61" s="20">
        <v>376</v>
      </c>
    </row>
    <row r="62" spans="1:8" s="31" customFormat="1" ht="18" customHeight="1" x14ac:dyDescent="0.25">
      <c r="A62" s="9" t="s">
        <v>10</v>
      </c>
      <c r="B62" s="131">
        <f>SUM(B58:C61)</f>
        <v>500</v>
      </c>
      <c r="C62" s="132"/>
      <c r="D62" s="10">
        <f>SUM(D58:D61)</f>
        <v>12.069999999999999</v>
      </c>
      <c r="E62" s="10">
        <f t="shared" ref="E62:G62" si="1">SUM(E58:E61)</f>
        <v>20.74</v>
      </c>
      <c r="F62" s="10">
        <f t="shared" si="1"/>
        <v>76.900000000000006</v>
      </c>
      <c r="G62" s="10">
        <f t="shared" si="1"/>
        <v>570.54</v>
      </c>
      <c r="H62" s="25"/>
    </row>
    <row r="63" spans="1:8" s="31" customFormat="1" ht="18" customHeight="1" x14ac:dyDescent="0.25">
      <c r="A63" s="112" t="s">
        <v>34</v>
      </c>
      <c r="B63" s="113"/>
      <c r="C63" s="11"/>
      <c r="D63" s="4"/>
      <c r="E63" s="4"/>
      <c r="F63" s="4"/>
      <c r="G63" s="4"/>
      <c r="H63" s="49"/>
    </row>
    <row r="64" spans="1:8" ht="18.75" x14ac:dyDescent="0.3">
      <c r="A64" s="19" t="s">
        <v>52</v>
      </c>
      <c r="B64" s="121">
        <v>200</v>
      </c>
      <c r="C64" s="122"/>
      <c r="D64" s="44">
        <v>5.5</v>
      </c>
      <c r="E64" s="44">
        <v>15.5</v>
      </c>
      <c r="F64" s="44">
        <v>4.2699999999999996</v>
      </c>
      <c r="G64" s="44">
        <v>178.58</v>
      </c>
      <c r="H64" s="20">
        <v>82</v>
      </c>
    </row>
    <row r="65" spans="1:8" ht="26.25" customHeight="1" x14ac:dyDescent="0.3">
      <c r="A65" s="15" t="s">
        <v>103</v>
      </c>
      <c r="B65" s="117">
        <v>110</v>
      </c>
      <c r="C65" s="118"/>
      <c r="D65" s="38">
        <v>6.1661157024793392</v>
      </c>
      <c r="E65" s="38">
        <v>5.206611570247933</v>
      </c>
      <c r="F65" s="38">
        <v>6.4710743801652884</v>
      </c>
      <c r="G65" s="38">
        <v>97.048264462809897</v>
      </c>
      <c r="H65" s="20" t="s">
        <v>104</v>
      </c>
    </row>
    <row r="66" spans="1:8" ht="18" customHeight="1" x14ac:dyDescent="0.3">
      <c r="A66" s="47" t="s">
        <v>86</v>
      </c>
      <c r="B66" s="133">
        <v>150</v>
      </c>
      <c r="C66" s="134"/>
      <c r="D66" s="16">
        <v>5.4</v>
      </c>
      <c r="E66" s="16">
        <v>9.1999999999999993</v>
      </c>
      <c r="F66" s="16">
        <v>26.4</v>
      </c>
      <c r="G66" s="16">
        <v>210</v>
      </c>
      <c r="H66" s="20" t="s">
        <v>92</v>
      </c>
    </row>
    <row r="67" spans="1:8" ht="18" customHeight="1" x14ac:dyDescent="0.3">
      <c r="A67" s="12" t="s">
        <v>67</v>
      </c>
      <c r="B67" s="101">
        <v>200</v>
      </c>
      <c r="C67" s="102"/>
      <c r="D67" s="14">
        <v>0.27</v>
      </c>
      <c r="E67" s="14">
        <v>0.1</v>
      </c>
      <c r="F67" s="7">
        <v>26.55</v>
      </c>
      <c r="G67" s="7">
        <v>108.2</v>
      </c>
      <c r="H67" s="20">
        <v>396</v>
      </c>
    </row>
    <row r="68" spans="1:8" s="31" customFormat="1" ht="18" customHeight="1" x14ac:dyDescent="0.3">
      <c r="A68" s="46" t="s">
        <v>14</v>
      </c>
      <c r="B68" s="98">
        <v>20</v>
      </c>
      <c r="C68" s="99"/>
      <c r="D68" s="7">
        <v>1</v>
      </c>
      <c r="E68" s="7">
        <v>0.2</v>
      </c>
      <c r="F68" s="7">
        <v>9.2000000000000011</v>
      </c>
      <c r="G68" s="7">
        <v>42.347999999999999</v>
      </c>
      <c r="H68" s="20" t="s">
        <v>61</v>
      </c>
    </row>
    <row r="69" spans="1:8" s="31" customFormat="1" ht="18" customHeight="1" x14ac:dyDescent="0.3">
      <c r="A69" s="46" t="s">
        <v>15</v>
      </c>
      <c r="B69" s="98">
        <v>30</v>
      </c>
      <c r="C69" s="99"/>
      <c r="D69" s="7">
        <v>2.25</v>
      </c>
      <c r="E69" s="7">
        <v>0.22200000000000003</v>
      </c>
      <c r="F69" s="7">
        <v>14.549999999999999</v>
      </c>
      <c r="G69" s="7">
        <v>69.3</v>
      </c>
      <c r="H69" s="20" t="s">
        <v>61</v>
      </c>
    </row>
    <row r="70" spans="1:8" s="31" customFormat="1" ht="18" customHeight="1" x14ac:dyDescent="0.25">
      <c r="A70" s="9" t="s">
        <v>16</v>
      </c>
      <c r="B70" s="103">
        <f>SUM(B64:C69)</f>
        <v>710</v>
      </c>
      <c r="C70" s="104"/>
      <c r="D70" s="4">
        <f>SUM(D64:D69)</f>
        <v>20.586115702479336</v>
      </c>
      <c r="E70" s="4">
        <f>SUM(E64:E69)</f>
        <v>30.428611570247934</v>
      </c>
      <c r="F70" s="4">
        <f>SUM(F64:F69)</f>
        <v>87.44107438016529</v>
      </c>
      <c r="G70" s="4">
        <f>SUM(G64:G69)</f>
        <v>705.47626446280981</v>
      </c>
      <c r="H70" s="25"/>
    </row>
    <row r="71" spans="1:8" ht="18" customHeight="1" x14ac:dyDescent="0.25">
      <c r="A71" s="35" t="s">
        <v>17</v>
      </c>
      <c r="B71" s="119"/>
      <c r="C71" s="120"/>
      <c r="D71" s="4">
        <f>D62+D70</f>
        <v>32.656115702479333</v>
      </c>
      <c r="E71" s="4">
        <f>E62+E70</f>
        <v>51.168611570247933</v>
      </c>
      <c r="F71" s="4">
        <f>F62+F70</f>
        <v>164.34107438016531</v>
      </c>
      <c r="G71" s="4">
        <f>G62+G70</f>
        <v>1276.0162644628099</v>
      </c>
      <c r="H71" s="8"/>
    </row>
    <row r="72" spans="1:8" ht="18" customHeight="1" x14ac:dyDescent="0.25">
      <c r="A72" s="112" t="s">
        <v>39</v>
      </c>
      <c r="B72" s="113"/>
      <c r="C72" s="113"/>
      <c r="D72" s="113"/>
      <c r="E72" s="113"/>
      <c r="F72" s="113"/>
      <c r="G72" s="114"/>
      <c r="H72" s="36"/>
    </row>
    <row r="73" spans="1:8" ht="18" customHeight="1" x14ac:dyDescent="0.25">
      <c r="A73" s="112" t="s">
        <v>36</v>
      </c>
      <c r="B73" s="113"/>
      <c r="C73" s="114"/>
      <c r="D73" s="4"/>
      <c r="E73" s="4"/>
      <c r="F73" s="4"/>
      <c r="G73" s="4"/>
      <c r="H73" s="36"/>
    </row>
    <row r="74" spans="1:8" ht="18.75" x14ac:dyDescent="0.3">
      <c r="A74" s="5" t="s">
        <v>62</v>
      </c>
      <c r="B74" s="149">
        <v>200</v>
      </c>
      <c r="C74" s="149"/>
      <c r="D74" s="7">
        <v>8.6333333333333329</v>
      </c>
      <c r="E74" s="7">
        <v>15</v>
      </c>
      <c r="F74" s="7">
        <v>46.7</v>
      </c>
      <c r="G74" s="7">
        <v>356.33</v>
      </c>
      <c r="H74" s="20">
        <v>204</v>
      </c>
    </row>
    <row r="75" spans="1:8" ht="18.75" x14ac:dyDescent="0.3">
      <c r="A75" s="46" t="s">
        <v>87</v>
      </c>
      <c r="B75" s="98">
        <v>100</v>
      </c>
      <c r="C75" s="99"/>
      <c r="D75" s="7">
        <f>0.9/100*150</f>
        <v>1.35</v>
      </c>
      <c r="E75" s="7">
        <f>0.23/100*150</f>
        <v>0.34499999999999997</v>
      </c>
      <c r="F75" s="7">
        <f>11.8/100*150-1.75</f>
        <v>15.950000000000003</v>
      </c>
      <c r="G75" s="7">
        <v>72.3</v>
      </c>
      <c r="H75" s="20" t="s">
        <v>61</v>
      </c>
    </row>
    <row r="76" spans="1:8" ht="18" customHeight="1" x14ac:dyDescent="0.3">
      <c r="A76" s="17" t="s">
        <v>18</v>
      </c>
      <c r="B76" s="98">
        <v>200</v>
      </c>
      <c r="C76" s="99"/>
      <c r="D76" s="7">
        <v>0.26</v>
      </c>
      <c r="E76" s="7">
        <v>0.05</v>
      </c>
      <c r="F76" s="7">
        <v>12.26</v>
      </c>
      <c r="G76" s="7">
        <v>49.72</v>
      </c>
      <c r="H76" s="20">
        <v>377</v>
      </c>
    </row>
    <row r="77" spans="1:8" ht="18" customHeight="1" x14ac:dyDescent="0.3">
      <c r="A77" s="61" t="s">
        <v>82</v>
      </c>
      <c r="B77" s="98">
        <v>20</v>
      </c>
      <c r="C77" s="99"/>
      <c r="D77" s="7">
        <v>0.96799999999999997</v>
      </c>
      <c r="E77" s="7">
        <v>1.004</v>
      </c>
      <c r="F77" s="7">
        <v>6.4119999999999999</v>
      </c>
      <c r="G77" s="7">
        <v>38.56</v>
      </c>
      <c r="H77" s="20">
        <v>576</v>
      </c>
    </row>
    <row r="78" spans="1:8" s="31" customFormat="1" ht="18" customHeight="1" x14ac:dyDescent="0.25">
      <c r="A78" s="9" t="s">
        <v>10</v>
      </c>
      <c r="B78" s="103">
        <f>SUM(B74:C77)</f>
        <v>520</v>
      </c>
      <c r="C78" s="104"/>
      <c r="D78" s="4">
        <f>SUM(D74:D77)</f>
        <v>11.211333333333332</v>
      </c>
      <c r="E78" s="4">
        <f t="shared" ref="E78:G78" si="2">SUM(E74:E77)</f>
        <v>16.399000000000001</v>
      </c>
      <c r="F78" s="4">
        <f t="shared" si="2"/>
        <v>81.322000000000017</v>
      </c>
      <c r="G78" s="4">
        <f t="shared" si="2"/>
        <v>516.91000000000008</v>
      </c>
      <c r="H78" s="25"/>
    </row>
    <row r="79" spans="1:8" s="31" customFormat="1" ht="18" customHeight="1" x14ac:dyDescent="0.25">
      <c r="A79" s="112" t="s">
        <v>34</v>
      </c>
      <c r="B79" s="113"/>
      <c r="C79" s="114"/>
      <c r="D79" s="4"/>
      <c r="E79" s="4"/>
      <c r="F79" s="4"/>
      <c r="G79" s="4"/>
      <c r="H79" s="30"/>
    </row>
    <row r="80" spans="1:8" ht="37.5" x14ac:dyDescent="0.25">
      <c r="A80" s="19" t="s">
        <v>70</v>
      </c>
      <c r="B80" s="150">
        <v>200</v>
      </c>
      <c r="C80" s="151"/>
      <c r="D80" s="21">
        <f>5.96-1.18-0.465</f>
        <v>4.3150000000000004</v>
      </c>
      <c r="E80" s="21">
        <v>10.66</v>
      </c>
      <c r="F80" s="21">
        <f>15.68-4.29</f>
        <v>11.39</v>
      </c>
      <c r="G80" s="6">
        <v>158.76</v>
      </c>
      <c r="H80" s="45">
        <v>164</v>
      </c>
    </row>
    <row r="81" spans="1:8" ht="18" customHeight="1" x14ac:dyDescent="0.3">
      <c r="A81" s="46" t="s">
        <v>11</v>
      </c>
      <c r="B81" s="98">
        <v>150</v>
      </c>
      <c r="C81" s="99"/>
      <c r="D81" s="7">
        <v>4.9000000000000004</v>
      </c>
      <c r="E81" s="7">
        <v>10.6</v>
      </c>
      <c r="F81" s="7">
        <v>11.9</v>
      </c>
      <c r="G81" s="7">
        <v>215.1</v>
      </c>
      <c r="H81" s="20">
        <v>171</v>
      </c>
    </row>
    <row r="82" spans="1:8" ht="31.5" customHeight="1" x14ac:dyDescent="0.3">
      <c r="A82" s="5" t="s">
        <v>30</v>
      </c>
      <c r="B82" s="101">
        <v>110</v>
      </c>
      <c r="C82" s="102"/>
      <c r="D82" s="14">
        <v>11.65</v>
      </c>
      <c r="E82" s="14">
        <v>7.08</v>
      </c>
      <c r="F82" s="14">
        <v>12.727272727272727</v>
      </c>
      <c r="G82" s="14">
        <v>183.69</v>
      </c>
      <c r="H82" s="20" t="s">
        <v>101</v>
      </c>
    </row>
    <row r="83" spans="1:8" ht="18" customHeight="1" x14ac:dyDescent="0.3">
      <c r="A83" s="12" t="s">
        <v>13</v>
      </c>
      <c r="B83" s="101">
        <v>200</v>
      </c>
      <c r="C83" s="102"/>
      <c r="D83" s="7">
        <v>0.3</v>
      </c>
      <c r="E83" s="7">
        <v>0.1</v>
      </c>
      <c r="F83" s="7">
        <v>23.666666666666668</v>
      </c>
      <c r="G83" s="7">
        <v>96</v>
      </c>
      <c r="H83" s="20">
        <v>349</v>
      </c>
    </row>
    <row r="84" spans="1:8" s="31" customFormat="1" ht="18" customHeight="1" x14ac:dyDescent="0.3">
      <c r="A84" s="46" t="s">
        <v>14</v>
      </c>
      <c r="B84" s="98">
        <v>20</v>
      </c>
      <c r="C84" s="99"/>
      <c r="D84" s="7">
        <v>1</v>
      </c>
      <c r="E84" s="7">
        <v>0.2</v>
      </c>
      <c r="F84" s="7">
        <v>9.2000000000000011</v>
      </c>
      <c r="G84" s="7">
        <v>42.347999999999999</v>
      </c>
      <c r="H84" s="20" t="s">
        <v>61</v>
      </c>
    </row>
    <row r="85" spans="1:8" s="31" customFormat="1" ht="18.75" customHeight="1" x14ac:dyDescent="0.3">
      <c r="A85" s="46" t="s">
        <v>15</v>
      </c>
      <c r="B85" s="98">
        <v>30</v>
      </c>
      <c r="C85" s="99"/>
      <c r="D85" s="7">
        <v>2.25</v>
      </c>
      <c r="E85" s="7">
        <v>0.22200000000000003</v>
      </c>
      <c r="F85" s="7">
        <v>14.549999999999999</v>
      </c>
      <c r="G85" s="7">
        <v>69.3</v>
      </c>
      <c r="H85" s="20" t="s">
        <v>61</v>
      </c>
    </row>
    <row r="86" spans="1:8" s="31" customFormat="1" ht="18.75" customHeight="1" x14ac:dyDescent="0.25">
      <c r="A86" s="9" t="s">
        <v>16</v>
      </c>
      <c r="B86" s="103">
        <f>SUM(B80:C85)</f>
        <v>710</v>
      </c>
      <c r="C86" s="104"/>
      <c r="D86" s="4">
        <f>SUM(D80:D85)</f>
        <v>24.415000000000003</v>
      </c>
      <c r="E86" s="4">
        <f>SUM(E80:E85)</f>
        <v>28.861999999999998</v>
      </c>
      <c r="F86" s="4">
        <f>SUM(F80:F85)</f>
        <v>83.433939393939397</v>
      </c>
      <c r="G86" s="4">
        <f>SUM(G80:G85)</f>
        <v>765.19799999999987</v>
      </c>
      <c r="H86" s="25"/>
    </row>
    <row r="87" spans="1:8" ht="18" customHeight="1" x14ac:dyDescent="0.25">
      <c r="A87" s="35" t="s">
        <v>17</v>
      </c>
      <c r="B87" s="119"/>
      <c r="C87" s="120"/>
      <c r="D87" s="4">
        <f>D78+D86</f>
        <v>35.626333333333335</v>
      </c>
      <c r="E87" s="4">
        <f>E78+E86</f>
        <v>45.260999999999996</v>
      </c>
      <c r="F87" s="4">
        <f>F78+F86</f>
        <v>164.7559393939394</v>
      </c>
      <c r="G87" s="4">
        <f>G78+G86</f>
        <v>1282.1079999999999</v>
      </c>
      <c r="H87" s="8"/>
    </row>
    <row r="88" spans="1:8" ht="18.75" x14ac:dyDescent="0.25">
      <c r="A88" s="112" t="s">
        <v>40</v>
      </c>
      <c r="B88" s="113"/>
      <c r="C88" s="113"/>
      <c r="D88" s="113"/>
      <c r="E88" s="113"/>
      <c r="F88" s="113"/>
      <c r="G88" s="114"/>
      <c r="H88" s="36"/>
    </row>
    <row r="89" spans="1:8" ht="18.75" customHeight="1" x14ac:dyDescent="0.25">
      <c r="A89" s="112" t="s">
        <v>36</v>
      </c>
      <c r="B89" s="113"/>
      <c r="C89" s="114"/>
      <c r="D89" s="4"/>
      <c r="E89" s="4"/>
      <c r="F89" s="4"/>
      <c r="G89" s="4"/>
      <c r="H89" s="36"/>
    </row>
    <row r="90" spans="1:8" ht="18.75" x14ac:dyDescent="0.3">
      <c r="A90" s="5" t="s">
        <v>88</v>
      </c>
      <c r="B90" s="105">
        <v>200</v>
      </c>
      <c r="C90" s="106"/>
      <c r="D90" s="16">
        <v>6.2</v>
      </c>
      <c r="E90" s="16">
        <v>9.1999999999999993</v>
      </c>
      <c r="F90" s="16">
        <f>72.5-13+2.56-8</f>
        <v>54.06</v>
      </c>
      <c r="G90" s="16">
        <v>323.83999999999997</v>
      </c>
      <c r="H90" s="20">
        <v>212</v>
      </c>
    </row>
    <row r="91" spans="1:8" ht="25.5" customHeight="1" x14ac:dyDescent="0.3">
      <c r="A91" s="61" t="s">
        <v>82</v>
      </c>
      <c r="B91" s="98">
        <v>20</v>
      </c>
      <c r="C91" s="99"/>
      <c r="D91" s="7">
        <v>0.96799999999999997</v>
      </c>
      <c r="E91" s="7">
        <v>1.004</v>
      </c>
      <c r="F91" s="7">
        <v>6.4119999999999999</v>
      </c>
      <c r="G91" s="7">
        <v>38.56</v>
      </c>
      <c r="H91" s="20" t="s">
        <v>61</v>
      </c>
    </row>
    <row r="92" spans="1:8" ht="18.75" x14ac:dyDescent="0.3">
      <c r="A92" s="46" t="s">
        <v>87</v>
      </c>
      <c r="B92" s="98">
        <v>100</v>
      </c>
      <c r="C92" s="99"/>
      <c r="D92" s="7">
        <f>0.9/100*150</f>
        <v>1.35</v>
      </c>
      <c r="E92" s="7">
        <f>0.23/100*150</f>
        <v>0.34499999999999997</v>
      </c>
      <c r="F92" s="7">
        <f>11.8/100*150-1.75</f>
        <v>15.950000000000003</v>
      </c>
      <c r="G92" s="7">
        <v>72.3</v>
      </c>
      <c r="H92" s="20" t="s">
        <v>61</v>
      </c>
    </row>
    <row r="93" spans="1:8" ht="24.75" customHeight="1" x14ac:dyDescent="0.3">
      <c r="A93" s="46" t="s">
        <v>9</v>
      </c>
      <c r="B93" s="101">
        <v>200</v>
      </c>
      <c r="C93" s="102"/>
      <c r="D93" s="7">
        <v>0.17</v>
      </c>
      <c r="E93" s="7">
        <v>0.04</v>
      </c>
      <c r="F93" s="7">
        <v>10.5</v>
      </c>
      <c r="G93" s="7">
        <v>43.04</v>
      </c>
      <c r="H93" s="20">
        <v>376</v>
      </c>
    </row>
    <row r="94" spans="1:8" s="31" customFormat="1" ht="32.25" customHeight="1" x14ac:dyDescent="0.25">
      <c r="A94" s="9" t="s">
        <v>10</v>
      </c>
      <c r="B94" s="103">
        <f>SUM(B90:C93)</f>
        <v>520</v>
      </c>
      <c r="C94" s="104"/>
      <c r="D94" s="4">
        <f>SUM(D90:D93)</f>
        <v>8.6880000000000006</v>
      </c>
      <c r="E94" s="4">
        <f>SUM(E90:E93)</f>
        <v>10.588999999999999</v>
      </c>
      <c r="F94" s="4">
        <f>SUM(F90:F93)</f>
        <v>86.921999999999997</v>
      </c>
      <c r="G94" s="4">
        <f>SUM(G90:G93)</f>
        <v>477.74</v>
      </c>
      <c r="H94" s="25"/>
    </row>
    <row r="95" spans="1:8" s="31" customFormat="1" ht="18.75" x14ac:dyDescent="0.25">
      <c r="A95" s="112" t="s">
        <v>34</v>
      </c>
      <c r="B95" s="113"/>
      <c r="C95" s="114"/>
      <c r="D95" s="4"/>
      <c r="E95" s="4"/>
      <c r="F95" s="4"/>
      <c r="G95" s="4"/>
      <c r="H95" s="49"/>
    </row>
    <row r="96" spans="1:8" ht="18.75" customHeight="1" x14ac:dyDescent="0.3">
      <c r="A96" s="19" t="s">
        <v>21</v>
      </c>
      <c r="B96" s="117">
        <v>220</v>
      </c>
      <c r="C96" s="118"/>
      <c r="D96" s="16">
        <v>8.91</v>
      </c>
      <c r="E96" s="16">
        <v>4.95</v>
      </c>
      <c r="F96" s="16">
        <v>8.6679999999999993</v>
      </c>
      <c r="G96" s="16">
        <v>114.29000000000002</v>
      </c>
      <c r="H96" s="20">
        <v>102</v>
      </c>
    </row>
    <row r="97" spans="1:8" ht="18.75" customHeight="1" x14ac:dyDescent="0.3">
      <c r="A97" s="12" t="s">
        <v>96</v>
      </c>
      <c r="B97" s="101">
        <v>220</v>
      </c>
      <c r="C97" s="102"/>
      <c r="D97" s="18">
        <f>122/1000*200</f>
        <v>24.4</v>
      </c>
      <c r="E97" s="18">
        <v>10.7</v>
      </c>
      <c r="F97" s="18">
        <f>226.3/1000*200</f>
        <v>45.26</v>
      </c>
      <c r="G97" s="18">
        <v>374.94</v>
      </c>
      <c r="H97" s="20">
        <v>292</v>
      </c>
    </row>
    <row r="98" spans="1:8" ht="18.75" x14ac:dyDescent="0.3">
      <c r="A98" s="12" t="s">
        <v>26</v>
      </c>
      <c r="B98" s="101">
        <v>200</v>
      </c>
      <c r="C98" s="102"/>
      <c r="D98" s="14">
        <v>0.17</v>
      </c>
      <c r="E98" s="14">
        <v>0.04</v>
      </c>
      <c r="F98" s="7">
        <v>23.1</v>
      </c>
      <c r="G98" s="7">
        <v>93.5</v>
      </c>
      <c r="H98" s="20">
        <v>639</v>
      </c>
    </row>
    <row r="99" spans="1:8" s="31" customFormat="1" ht="18.75" x14ac:dyDescent="0.3">
      <c r="A99" s="46" t="s">
        <v>14</v>
      </c>
      <c r="B99" s="98">
        <v>30</v>
      </c>
      <c r="C99" s="99"/>
      <c r="D99" s="7">
        <v>1.5</v>
      </c>
      <c r="E99" s="7">
        <v>0.3</v>
      </c>
      <c r="F99" s="7">
        <v>13.800000000000002</v>
      </c>
      <c r="G99" s="7">
        <v>63.521999999999998</v>
      </c>
      <c r="H99" s="20" t="s">
        <v>61</v>
      </c>
    </row>
    <row r="100" spans="1:8" s="31" customFormat="1" ht="19.5" customHeight="1" x14ac:dyDescent="0.3">
      <c r="A100" s="46" t="s">
        <v>15</v>
      </c>
      <c r="B100" s="98">
        <v>30</v>
      </c>
      <c r="C100" s="99"/>
      <c r="D100" s="7">
        <v>2.25</v>
      </c>
      <c r="E100" s="7">
        <v>0.22200000000000003</v>
      </c>
      <c r="F100" s="7">
        <v>14.549999999999999</v>
      </c>
      <c r="G100" s="7">
        <v>69.3</v>
      </c>
      <c r="H100" s="20" t="s">
        <v>61</v>
      </c>
    </row>
    <row r="101" spans="1:8" s="31" customFormat="1" ht="18.75" customHeight="1" x14ac:dyDescent="0.25">
      <c r="A101" s="9" t="s">
        <v>16</v>
      </c>
      <c r="B101" s="103">
        <f>SUM(B96:C100)</f>
        <v>700</v>
      </c>
      <c r="C101" s="104"/>
      <c r="D101" s="4">
        <f>SUM(D96:D100)</f>
        <v>37.230000000000004</v>
      </c>
      <c r="E101" s="4">
        <f>SUM(E96:E100)</f>
        <v>16.212</v>
      </c>
      <c r="F101" s="4">
        <f>SUM(F96:F100)</f>
        <v>105.37799999999999</v>
      </c>
      <c r="G101" s="4">
        <f>SUM(G96:G100)</f>
        <v>715.55200000000002</v>
      </c>
      <c r="H101" s="25"/>
    </row>
    <row r="102" spans="1:8" x14ac:dyDescent="0.25">
      <c r="A102" s="35" t="s">
        <v>17</v>
      </c>
      <c r="B102" s="119"/>
      <c r="C102" s="120"/>
      <c r="D102" s="4">
        <f>D94+D101</f>
        <v>45.918000000000006</v>
      </c>
      <c r="E102" s="4">
        <f>E94+E101</f>
        <v>26.800999999999998</v>
      </c>
      <c r="F102" s="4">
        <f>F94+F101</f>
        <v>192.29999999999998</v>
      </c>
      <c r="G102" s="4">
        <f>G94+G101</f>
        <v>1193.2919999999999</v>
      </c>
      <c r="H102" s="8"/>
    </row>
    <row r="103" spans="1:8" ht="18.75" x14ac:dyDescent="0.25">
      <c r="A103" s="112" t="s">
        <v>41</v>
      </c>
      <c r="B103" s="113"/>
      <c r="C103" s="113"/>
      <c r="D103" s="113"/>
      <c r="E103" s="113"/>
      <c r="F103" s="113"/>
      <c r="G103" s="113"/>
      <c r="H103" s="114"/>
    </row>
    <row r="104" spans="1:8" ht="18.75" customHeight="1" x14ac:dyDescent="0.25">
      <c r="A104" s="112" t="s">
        <v>36</v>
      </c>
      <c r="B104" s="113"/>
      <c r="C104" s="114"/>
      <c r="D104" s="4"/>
      <c r="E104" s="4"/>
      <c r="F104" s="4"/>
      <c r="G104" s="4"/>
      <c r="H104" s="36"/>
    </row>
    <row r="105" spans="1:8" ht="37.5" x14ac:dyDescent="0.25">
      <c r="A105" s="59" t="s">
        <v>97</v>
      </c>
      <c r="B105" s="105">
        <v>200</v>
      </c>
      <c r="C105" s="106"/>
      <c r="D105" s="18">
        <f>122/1000*200</f>
        <v>24.4</v>
      </c>
      <c r="E105" s="18">
        <v>10.7</v>
      </c>
      <c r="F105" s="18">
        <v>42.3</v>
      </c>
      <c r="G105" s="18">
        <v>363.1</v>
      </c>
      <c r="H105" s="45">
        <v>327</v>
      </c>
    </row>
    <row r="106" spans="1:8" ht="18.75" x14ac:dyDescent="0.3">
      <c r="A106" s="46" t="s">
        <v>87</v>
      </c>
      <c r="B106" s="98">
        <v>100</v>
      </c>
      <c r="C106" s="99"/>
      <c r="D106" s="7">
        <f>0.9/100*150</f>
        <v>1.35</v>
      </c>
      <c r="E106" s="7">
        <f>0.23/100*150</f>
        <v>0.34499999999999997</v>
      </c>
      <c r="F106" s="7">
        <f>11.8/100*150-1.75</f>
        <v>15.950000000000003</v>
      </c>
      <c r="G106" s="7">
        <v>72.3</v>
      </c>
      <c r="H106" s="20" t="s">
        <v>61</v>
      </c>
    </row>
    <row r="107" spans="1:8" ht="18.75" x14ac:dyDescent="0.3">
      <c r="A107" s="17" t="s">
        <v>18</v>
      </c>
      <c r="B107" s="121">
        <v>200</v>
      </c>
      <c r="C107" s="122"/>
      <c r="D107" s="7">
        <v>0.26</v>
      </c>
      <c r="E107" s="7">
        <v>0.05</v>
      </c>
      <c r="F107" s="7">
        <v>12.26</v>
      </c>
      <c r="G107" s="7">
        <v>49.72</v>
      </c>
      <c r="H107" s="20">
        <v>377</v>
      </c>
    </row>
    <row r="108" spans="1:8" ht="18.75" x14ac:dyDescent="0.3">
      <c r="A108" s="46" t="s">
        <v>82</v>
      </c>
      <c r="B108" s="98">
        <v>20</v>
      </c>
      <c r="C108" s="99"/>
      <c r="D108" s="7">
        <v>0.96799999999999997</v>
      </c>
      <c r="E108" s="7">
        <v>1.004</v>
      </c>
      <c r="F108" s="7">
        <v>6.4119999999999999</v>
      </c>
      <c r="G108" s="7">
        <v>38.56</v>
      </c>
      <c r="H108" s="20" t="s">
        <v>61</v>
      </c>
    </row>
    <row r="109" spans="1:8" x14ac:dyDescent="0.25">
      <c r="A109" s="9" t="s">
        <v>10</v>
      </c>
      <c r="B109" s="103">
        <f>SUM(B105:C108)</f>
        <v>520</v>
      </c>
      <c r="C109" s="104"/>
      <c r="D109" s="4">
        <f>SUM(D105:D108)</f>
        <v>26.978000000000002</v>
      </c>
      <c r="E109" s="4">
        <f t="shared" ref="E109:F109" si="3">SUM(E105:E108)</f>
        <v>12.099</v>
      </c>
      <c r="F109" s="4">
        <f t="shared" si="3"/>
        <v>76.922000000000011</v>
      </c>
      <c r="G109" s="4">
        <f>SUM(G105:G108)</f>
        <v>523.68000000000006</v>
      </c>
      <c r="H109" s="25"/>
    </row>
    <row r="110" spans="1:8" ht="18.75" x14ac:dyDescent="0.25">
      <c r="A110" s="112" t="s">
        <v>34</v>
      </c>
      <c r="B110" s="113"/>
      <c r="C110" s="114"/>
      <c r="D110" s="4"/>
      <c r="E110" s="4"/>
      <c r="F110" s="4"/>
      <c r="G110" s="4"/>
      <c r="H110" s="36"/>
    </row>
    <row r="111" spans="1:8" ht="18.75" x14ac:dyDescent="0.25">
      <c r="A111" s="19" t="s">
        <v>50</v>
      </c>
      <c r="B111" s="150">
        <v>200</v>
      </c>
      <c r="C111" s="151"/>
      <c r="D111" s="21">
        <v>5</v>
      </c>
      <c r="E111" s="21">
        <v>7.67</v>
      </c>
      <c r="F111" s="21">
        <v>26.69</v>
      </c>
      <c r="G111" s="6">
        <v>195.79</v>
      </c>
      <c r="H111" s="45">
        <v>103</v>
      </c>
    </row>
    <row r="112" spans="1:8" ht="37.5" x14ac:dyDescent="0.3">
      <c r="A112" s="5" t="s">
        <v>71</v>
      </c>
      <c r="B112" s="101">
        <v>110</v>
      </c>
      <c r="C112" s="102"/>
      <c r="D112" s="14">
        <v>10.44</v>
      </c>
      <c r="E112" s="14">
        <v>7.0299999999999994</v>
      </c>
      <c r="F112" s="14">
        <v>7.6999999999999993</v>
      </c>
      <c r="G112" s="14">
        <v>135.47</v>
      </c>
      <c r="H112" s="20" t="s">
        <v>72</v>
      </c>
    </row>
    <row r="113" spans="1:8" ht="18.75" x14ac:dyDescent="0.3">
      <c r="A113" s="5" t="s">
        <v>89</v>
      </c>
      <c r="B113" s="117">
        <v>150</v>
      </c>
      <c r="C113" s="118"/>
      <c r="D113" s="18">
        <v>2.8</v>
      </c>
      <c r="E113" s="18">
        <v>10.6</v>
      </c>
      <c r="F113" s="18">
        <v>15.6</v>
      </c>
      <c r="G113" s="18">
        <v>169</v>
      </c>
      <c r="H113" s="20">
        <v>172</v>
      </c>
    </row>
    <row r="114" spans="1:8" ht="18.75" x14ac:dyDescent="0.3">
      <c r="A114" s="12" t="s">
        <v>13</v>
      </c>
      <c r="B114" s="101">
        <v>200</v>
      </c>
      <c r="C114" s="102"/>
      <c r="D114" s="7">
        <v>0.3</v>
      </c>
      <c r="E114" s="7">
        <v>0.1</v>
      </c>
      <c r="F114" s="7">
        <v>23.666666666666668</v>
      </c>
      <c r="G114" s="7">
        <v>96</v>
      </c>
      <c r="H114" s="20">
        <v>349</v>
      </c>
    </row>
    <row r="115" spans="1:8" ht="18" customHeight="1" x14ac:dyDescent="0.3">
      <c r="A115" s="46" t="s">
        <v>14</v>
      </c>
      <c r="B115" s="98">
        <v>20</v>
      </c>
      <c r="C115" s="99"/>
      <c r="D115" s="7">
        <v>1</v>
      </c>
      <c r="E115" s="7">
        <v>0.2</v>
      </c>
      <c r="F115" s="7">
        <v>9.2000000000000011</v>
      </c>
      <c r="G115" s="7">
        <v>42.347999999999999</v>
      </c>
      <c r="H115" s="20" t="s">
        <v>61</v>
      </c>
    </row>
    <row r="116" spans="1:8" ht="18.75" x14ac:dyDescent="0.3">
      <c r="A116" s="46" t="s">
        <v>15</v>
      </c>
      <c r="B116" s="98">
        <v>30</v>
      </c>
      <c r="C116" s="99"/>
      <c r="D116" s="7">
        <v>2.25</v>
      </c>
      <c r="E116" s="7">
        <v>0.22200000000000003</v>
      </c>
      <c r="F116" s="7">
        <v>14.549999999999999</v>
      </c>
      <c r="G116" s="7">
        <v>69.3</v>
      </c>
      <c r="H116" s="20" t="s">
        <v>61</v>
      </c>
    </row>
    <row r="117" spans="1:8" x14ac:dyDescent="0.25">
      <c r="A117" s="9" t="s">
        <v>16</v>
      </c>
      <c r="B117" s="103">
        <f>SUM(B111:C116)</f>
        <v>710</v>
      </c>
      <c r="C117" s="104"/>
      <c r="D117" s="4">
        <f>SUM(D111:D116)</f>
        <v>21.79</v>
      </c>
      <c r="E117" s="4">
        <f>SUM(E111:E116)</f>
        <v>25.821999999999999</v>
      </c>
      <c r="F117" s="4">
        <f>SUM(F111:F116)</f>
        <v>97.406666666666666</v>
      </c>
      <c r="G117" s="4">
        <f>SUM(G111:G116)</f>
        <v>707.9079999999999</v>
      </c>
      <c r="H117" s="25"/>
    </row>
    <row r="118" spans="1:8" ht="18" customHeight="1" x14ac:dyDescent="0.25">
      <c r="A118" s="35" t="s">
        <v>17</v>
      </c>
      <c r="B118" s="119"/>
      <c r="C118" s="120"/>
      <c r="D118" s="4">
        <f>D109+D117</f>
        <v>48.768000000000001</v>
      </c>
      <c r="E118" s="4">
        <f>E109+E117</f>
        <v>37.920999999999999</v>
      </c>
      <c r="F118" s="4">
        <f>F109+F117</f>
        <v>174.32866666666666</v>
      </c>
      <c r="G118" s="4">
        <f>G109+G117</f>
        <v>1231.588</v>
      </c>
      <c r="H118" s="8"/>
    </row>
    <row r="119" spans="1:8" ht="30" customHeight="1" x14ac:dyDescent="0.25">
      <c r="A119" s="112" t="s">
        <v>42</v>
      </c>
      <c r="B119" s="113"/>
      <c r="C119" s="113"/>
      <c r="D119" s="113"/>
      <c r="E119" s="113"/>
      <c r="F119" s="113"/>
      <c r="G119" s="114"/>
      <c r="H119" s="36"/>
    </row>
    <row r="120" spans="1:8" ht="18" customHeight="1" x14ac:dyDescent="0.25">
      <c r="A120" s="112" t="s">
        <v>36</v>
      </c>
      <c r="B120" s="113"/>
      <c r="C120" s="114"/>
      <c r="D120" s="4"/>
      <c r="E120" s="4"/>
      <c r="F120" s="4"/>
      <c r="G120" s="4"/>
      <c r="H120" s="36"/>
    </row>
    <row r="121" spans="1:8" ht="18.75" x14ac:dyDescent="0.3">
      <c r="A121" s="5" t="s">
        <v>31</v>
      </c>
      <c r="B121" s="101">
        <v>200</v>
      </c>
      <c r="C121" s="102"/>
      <c r="D121" s="7">
        <v>8.6333333333333329</v>
      </c>
      <c r="E121" s="7">
        <v>15</v>
      </c>
      <c r="F121" s="7">
        <v>46.7</v>
      </c>
      <c r="G121" s="7">
        <v>356.33</v>
      </c>
      <c r="H121" s="20">
        <v>334</v>
      </c>
    </row>
    <row r="122" spans="1:8" ht="18.75" x14ac:dyDescent="0.3">
      <c r="A122" s="17" t="s">
        <v>81</v>
      </c>
      <c r="B122" s="125">
        <v>100</v>
      </c>
      <c r="C122" s="126"/>
      <c r="D122" s="39">
        <v>5.6</v>
      </c>
      <c r="E122" s="39">
        <v>2.6</v>
      </c>
      <c r="F122" s="39">
        <v>10.199999999999999</v>
      </c>
      <c r="G122" s="39">
        <v>74.599999999999994</v>
      </c>
      <c r="H122" s="20" t="s">
        <v>102</v>
      </c>
    </row>
    <row r="123" spans="1:8" ht="18.75" x14ac:dyDescent="0.3">
      <c r="A123" s="46" t="s">
        <v>9</v>
      </c>
      <c r="B123" s="98">
        <v>200</v>
      </c>
      <c r="C123" s="99"/>
      <c r="D123" s="7">
        <v>0.17</v>
      </c>
      <c r="E123" s="7">
        <v>0.04</v>
      </c>
      <c r="F123" s="7">
        <v>10.5</v>
      </c>
      <c r="G123" s="7">
        <v>43.04</v>
      </c>
      <c r="H123" s="20">
        <v>376</v>
      </c>
    </row>
    <row r="124" spans="1:8" ht="18.75" x14ac:dyDescent="0.3">
      <c r="A124" s="46" t="s">
        <v>82</v>
      </c>
      <c r="B124" s="98">
        <v>20</v>
      </c>
      <c r="C124" s="99"/>
      <c r="D124" s="7">
        <v>0.96799999999999997</v>
      </c>
      <c r="E124" s="7">
        <v>1.004</v>
      </c>
      <c r="F124" s="7">
        <v>6.4119999999999999</v>
      </c>
      <c r="G124" s="7">
        <v>38.56</v>
      </c>
      <c r="H124" s="20" t="s">
        <v>61</v>
      </c>
    </row>
    <row r="125" spans="1:8" x14ac:dyDescent="0.25">
      <c r="A125" s="9" t="s">
        <v>10</v>
      </c>
      <c r="B125" s="103">
        <f>SUM(B121:C124)</f>
        <v>520</v>
      </c>
      <c r="C125" s="104"/>
      <c r="D125" s="4">
        <f>SUM(D121:D124)</f>
        <v>15.371333333333332</v>
      </c>
      <c r="E125" s="4">
        <f t="shared" ref="E125:G125" si="4">SUM(E121:E124)</f>
        <v>18.644000000000002</v>
      </c>
      <c r="F125" s="4">
        <f t="shared" si="4"/>
        <v>73.812000000000012</v>
      </c>
      <c r="G125" s="4">
        <f t="shared" si="4"/>
        <v>512.53</v>
      </c>
      <c r="H125" s="25"/>
    </row>
    <row r="126" spans="1:8" ht="18" customHeight="1" x14ac:dyDescent="0.25">
      <c r="A126" s="112" t="s">
        <v>34</v>
      </c>
      <c r="B126" s="113"/>
      <c r="C126" s="113"/>
      <c r="D126" s="41"/>
      <c r="E126" s="41"/>
      <c r="F126" s="41"/>
      <c r="G126" s="41"/>
      <c r="H126" s="48"/>
    </row>
    <row r="127" spans="1:8" ht="24.75" customHeight="1" x14ac:dyDescent="0.3">
      <c r="A127" s="47" t="s">
        <v>55</v>
      </c>
      <c r="B127" s="133">
        <v>200</v>
      </c>
      <c r="C127" s="134"/>
      <c r="D127" s="8">
        <v>7.75</v>
      </c>
      <c r="E127" s="14">
        <v>10.38</v>
      </c>
      <c r="F127" s="14">
        <v>10.750000000000002</v>
      </c>
      <c r="G127" s="8">
        <v>167.42</v>
      </c>
      <c r="H127" s="20">
        <v>102</v>
      </c>
    </row>
    <row r="128" spans="1:8" ht="18.75" x14ac:dyDescent="0.3">
      <c r="A128" s="47" t="s">
        <v>53</v>
      </c>
      <c r="B128" s="123">
        <v>150</v>
      </c>
      <c r="C128" s="124"/>
      <c r="D128" s="18">
        <v>3.8</v>
      </c>
      <c r="E128" s="18">
        <v>15.6</v>
      </c>
      <c r="F128" s="18">
        <v>30.2</v>
      </c>
      <c r="G128" s="18">
        <v>276.39999999999998</v>
      </c>
      <c r="H128" s="20">
        <v>234</v>
      </c>
    </row>
    <row r="129" spans="1:8" ht="18.75" x14ac:dyDescent="0.3">
      <c r="A129" s="46" t="s">
        <v>12</v>
      </c>
      <c r="B129" s="98">
        <v>110</v>
      </c>
      <c r="C129" s="99"/>
      <c r="D129" s="7">
        <v>8.5</v>
      </c>
      <c r="E129" s="7">
        <v>5.4545454545454497</v>
      </c>
      <c r="F129" s="7">
        <v>9.4545454545454994</v>
      </c>
      <c r="G129" s="7">
        <v>120.54</v>
      </c>
      <c r="H129" s="20" t="s">
        <v>27</v>
      </c>
    </row>
    <row r="130" spans="1:8" ht="18.75" x14ac:dyDescent="0.3">
      <c r="A130" s="46" t="s">
        <v>20</v>
      </c>
      <c r="B130" s="98">
        <v>200</v>
      </c>
      <c r="C130" s="99"/>
      <c r="D130" s="7">
        <v>0.2</v>
      </c>
      <c r="E130" s="7">
        <v>0</v>
      </c>
      <c r="F130" s="7">
        <v>10.4</v>
      </c>
      <c r="G130" s="7">
        <v>41.9</v>
      </c>
      <c r="H130" s="20">
        <v>388</v>
      </c>
    </row>
    <row r="131" spans="1:8" ht="18.75" x14ac:dyDescent="0.3">
      <c r="A131" s="46" t="s">
        <v>14</v>
      </c>
      <c r="B131" s="98">
        <v>20</v>
      </c>
      <c r="C131" s="99"/>
      <c r="D131" s="7">
        <v>1</v>
      </c>
      <c r="E131" s="7">
        <v>0.2</v>
      </c>
      <c r="F131" s="7">
        <v>9.2000000000000011</v>
      </c>
      <c r="G131" s="7">
        <v>42.347999999999999</v>
      </c>
      <c r="H131" s="20" t="s">
        <v>61</v>
      </c>
    </row>
    <row r="132" spans="1:8" ht="18.75" x14ac:dyDescent="0.3">
      <c r="A132" s="46" t="s">
        <v>15</v>
      </c>
      <c r="B132" s="98">
        <v>30</v>
      </c>
      <c r="C132" s="99"/>
      <c r="D132" s="7">
        <v>2.25</v>
      </c>
      <c r="E132" s="7">
        <v>0.22200000000000003</v>
      </c>
      <c r="F132" s="7">
        <v>14.549999999999999</v>
      </c>
      <c r="G132" s="7">
        <v>69.3</v>
      </c>
      <c r="H132" s="20" t="s">
        <v>61</v>
      </c>
    </row>
    <row r="133" spans="1:8" ht="18.75" customHeight="1" x14ac:dyDescent="0.25">
      <c r="A133" s="9" t="s">
        <v>16</v>
      </c>
      <c r="B133" s="103">
        <f>SUM(B127:C132)</f>
        <v>710</v>
      </c>
      <c r="C133" s="104"/>
      <c r="D133" s="4">
        <f>SUM(D127:D132)</f>
        <v>23.5</v>
      </c>
      <c r="E133" s="4">
        <f>SUM(E127:E132)</f>
        <v>31.856545454545451</v>
      </c>
      <c r="F133" s="4">
        <f>SUM(F127:F132)</f>
        <v>84.55454545454549</v>
      </c>
      <c r="G133" s="4">
        <f>SUM(G127:G132)</f>
        <v>717.90799999999979</v>
      </c>
      <c r="H133" s="25"/>
    </row>
    <row r="134" spans="1:8" x14ac:dyDescent="0.25">
      <c r="A134" s="35" t="s">
        <v>17</v>
      </c>
      <c r="B134" s="119"/>
      <c r="C134" s="120"/>
      <c r="D134" s="4">
        <f>D125+D133</f>
        <v>38.871333333333332</v>
      </c>
      <c r="E134" s="4">
        <f>E125+E133</f>
        <v>50.500545454545453</v>
      </c>
      <c r="F134" s="4">
        <f>F125+F133</f>
        <v>158.3665454545455</v>
      </c>
      <c r="G134" s="4">
        <f>G125+G133</f>
        <v>1230.4379999999996</v>
      </c>
      <c r="H134" s="8"/>
    </row>
    <row r="135" spans="1:8" ht="18" customHeight="1" x14ac:dyDescent="0.25">
      <c r="A135" s="112" t="s">
        <v>43</v>
      </c>
      <c r="B135" s="113"/>
      <c r="C135" s="113"/>
      <c r="D135" s="113"/>
      <c r="E135" s="113"/>
      <c r="F135" s="113"/>
      <c r="G135" s="114"/>
      <c r="H135" s="36"/>
    </row>
    <row r="136" spans="1:8" ht="18.75" customHeight="1" x14ac:dyDescent="0.25">
      <c r="A136" s="112" t="s">
        <v>36</v>
      </c>
      <c r="B136" s="113"/>
      <c r="C136" s="114"/>
      <c r="D136" s="4"/>
      <c r="E136" s="4"/>
      <c r="F136" s="4"/>
      <c r="G136" s="4"/>
      <c r="H136" s="36"/>
    </row>
    <row r="137" spans="1:8" ht="35.25" customHeight="1" x14ac:dyDescent="0.3">
      <c r="A137" s="17" t="s">
        <v>32</v>
      </c>
      <c r="B137" s="101">
        <v>205</v>
      </c>
      <c r="C137" s="102"/>
      <c r="D137" s="14">
        <v>7.4</v>
      </c>
      <c r="E137" s="14">
        <f>11.7633333333333-2.98</f>
        <v>8.7833333333332995</v>
      </c>
      <c r="F137" s="14">
        <v>37.724000000000004</v>
      </c>
      <c r="G137" s="42">
        <v>258.17</v>
      </c>
      <c r="H137" s="20">
        <v>230</v>
      </c>
    </row>
    <row r="138" spans="1:8" ht="18.75" x14ac:dyDescent="0.3">
      <c r="A138" s="61" t="s">
        <v>93</v>
      </c>
      <c r="B138" s="98">
        <v>30</v>
      </c>
      <c r="C138" s="99"/>
      <c r="D138" s="7">
        <v>1.1000000000000001</v>
      </c>
      <c r="E138" s="7">
        <v>8.3000000000000007</v>
      </c>
      <c r="F138" s="7">
        <v>6.5</v>
      </c>
      <c r="G138" s="7">
        <v>105.1</v>
      </c>
      <c r="H138" s="20" t="s">
        <v>105</v>
      </c>
    </row>
    <row r="139" spans="1:8" ht="18.75" x14ac:dyDescent="0.3">
      <c r="A139" s="46" t="s">
        <v>87</v>
      </c>
      <c r="B139" s="98">
        <v>100</v>
      </c>
      <c r="C139" s="99"/>
      <c r="D139" s="7">
        <f>0.9/100*150</f>
        <v>1.35</v>
      </c>
      <c r="E139" s="7">
        <f>0.23/100*150</f>
        <v>0.34499999999999997</v>
      </c>
      <c r="F139" s="7">
        <f>11.8/100*150-1.75</f>
        <v>15.950000000000003</v>
      </c>
      <c r="G139" s="7">
        <v>72.3</v>
      </c>
      <c r="H139" s="20" t="s">
        <v>61</v>
      </c>
    </row>
    <row r="140" spans="1:8" ht="18.75" x14ac:dyDescent="0.3">
      <c r="A140" s="17" t="s">
        <v>18</v>
      </c>
      <c r="B140" s="98">
        <v>200</v>
      </c>
      <c r="C140" s="99"/>
      <c r="D140" s="7">
        <v>0.26</v>
      </c>
      <c r="E140" s="7">
        <v>0.05</v>
      </c>
      <c r="F140" s="7">
        <v>12.26</v>
      </c>
      <c r="G140" s="7">
        <v>49.72</v>
      </c>
      <c r="H140" s="20">
        <v>377</v>
      </c>
    </row>
    <row r="141" spans="1:8" x14ac:dyDescent="0.25">
      <c r="A141" s="9" t="s">
        <v>10</v>
      </c>
      <c r="B141" s="103">
        <f>SUM(B137:C140)</f>
        <v>535</v>
      </c>
      <c r="C141" s="104"/>
      <c r="D141" s="4">
        <f>SUM(D137:D140)</f>
        <v>10.11</v>
      </c>
      <c r="E141" s="4">
        <f>SUM(E137:E140)</f>
        <v>17.4783333333333</v>
      </c>
      <c r="F141" s="4">
        <f>SUM(F137:F140)</f>
        <v>72.434000000000012</v>
      </c>
      <c r="G141" s="4">
        <f>SUM(G137:G140)</f>
        <v>485.28999999999996</v>
      </c>
      <c r="H141" s="25"/>
    </row>
    <row r="142" spans="1:8" ht="18.75" x14ac:dyDescent="0.25">
      <c r="A142" s="112" t="s">
        <v>34</v>
      </c>
      <c r="B142" s="113"/>
      <c r="C142" s="113"/>
      <c r="D142" s="11"/>
      <c r="E142" s="11"/>
      <c r="F142" s="11"/>
      <c r="G142" s="11"/>
      <c r="H142" s="11"/>
    </row>
    <row r="143" spans="1:8" ht="18.75" x14ac:dyDescent="0.3">
      <c r="A143" s="47" t="s">
        <v>91</v>
      </c>
      <c r="B143" s="155">
        <v>200</v>
      </c>
      <c r="C143" s="156"/>
      <c r="D143" s="18">
        <v>2.2000000000000002</v>
      </c>
      <c r="E143" s="18">
        <v>4.74</v>
      </c>
      <c r="F143" s="18">
        <v>20.260000000000002</v>
      </c>
      <c r="G143" s="18">
        <v>131.88</v>
      </c>
      <c r="H143" s="20">
        <v>134</v>
      </c>
    </row>
    <row r="144" spans="1:8" ht="18.75" x14ac:dyDescent="0.3">
      <c r="A144" s="5" t="s">
        <v>63</v>
      </c>
      <c r="B144" s="101">
        <v>150</v>
      </c>
      <c r="C144" s="102"/>
      <c r="D144" s="7">
        <v>10.3</v>
      </c>
      <c r="E144" s="7">
        <v>10.3</v>
      </c>
      <c r="F144" s="7">
        <v>25.77</v>
      </c>
      <c r="G144" s="7">
        <v>236.98</v>
      </c>
      <c r="H144" s="20">
        <v>198</v>
      </c>
    </row>
    <row r="145" spans="1:8" ht="18.75" x14ac:dyDescent="0.3">
      <c r="A145" s="47" t="s">
        <v>19</v>
      </c>
      <c r="B145" s="133">
        <v>110</v>
      </c>
      <c r="C145" s="134"/>
      <c r="D145" s="18">
        <v>7.8090909090909086</v>
      </c>
      <c r="E145" s="18">
        <v>7.6999999999999993</v>
      </c>
      <c r="F145" s="18">
        <v>8.0909090909090917</v>
      </c>
      <c r="G145" s="18">
        <v>132.54</v>
      </c>
      <c r="H145" s="20" t="s">
        <v>28</v>
      </c>
    </row>
    <row r="146" spans="1:8" ht="18.75" customHeight="1" x14ac:dyDescent="0.3">
      <c r="A146" s="12" t="s">
        <v>67</v>
      </c>
      <c r="B146" s="101">
        <v>200</v>
      </c>
      <c r="C146" s="102"/>
      <c r="D146" s="14">
        <v>0.27</v>
      </c>
      <c r="E146" s="14">
        <v>0.1</v>
      </c>
      <c r="F146" s="7">
        <v>26.55</v>
      </c>
      <c r="G146" s="7">
        <v>108.2</v>
      </c>
      <c r="H146" s="20">
        <v>484</v>
      </c>
    </row>
    <row r="147" spans="1:8" ht="22.5" customHeight="1" x14ac:dyDescent="0.3">
      <c r="A147" s="46" t="s">
        <v>14</v>
      </c>
      <c r="B147" s="98">
        <v>20</v>
      </c>
      <c r="C147" s="99"/>
      <c r="D147" s="7">
        <v>1</v>
      </c>
      <c r="E147" s="7">
        <v>0.2</v>
      </c>
      <c r="F147" s="7">
        <v>9.2000000000000011</v>
      </c>
      <c r="G147" s="7">
        <v>42.347999999999999</v>
      </c>
      <c r="H147" s="20" t="s">
        <v>61</v>
      </c>
    </row>
    <row r="148" spans="1:8" ht="18.75" x14ac:dyDescent="0.3">
      <c r="A148" s="46" t="s">
        <v>15</v>
      </c>
      <c r="B148" s="98">
        <v>30</v>
      </c>
      <c r="C148" s="99"/>
      <c r="D148" s="7">
        <v>2.25</v>
      </c>
      <c r="E148" s="7">
        <v>0.22200000000000003</v>
      </c>
      <c r="F148" s="7">
        <v>14.549999999999999</v>
      </c>
      <c r="G148" s="7">
        <v>69.3</v>
      </c>
      <c r="H148" s="20" t="s">
        <v>61</v>
      </c>
    </row>
    <row r="149" spans="1:8" x14ac:dyDescent="0.25">
      <c r="A149" s="9" t="s">
        <v>16</v>
      </c>
      <c r="B149" s="103">
        <f>SUM(B143:C148)</f>
        <v>710</v>
      </c>
      <c r="C149" s="104"/>
      <c r="D149" s="22">
        <f>SUM(D143:D148)</f>
        <v>23.829090909090908</v>
      </c>
      <c r="E149" s="22">
        <f>SUM(E143:E148)</f>
        <v>23.262000000000004</v>
      </c>
      <c r="F149" s="22">
        <f>SUM(F143:F148)</f>
        <v>104.42090909090909</v>
      </c>
      <c r="G149" s="22">
        <f>SUM(G143:G148)</f>
        <v>721.24799999999993</v>
      </c>
      <c r="H149" s="25"/>
    </row>
    <row r="150" spans="1:8" x14ac:dyDescent="0.25">
      <c r="A150" s="35" t="s">
        <v>17</v>
      </c>
      <c r="B150" s="119"/>
      <c r="C150" s="120"/>
      <c r="D150" s="4">
        <f>D141+D149</f>
        <v>33.939090909090908</v>
      </c>
      <c r="E150" s="4">
        <f>E141+E149</f>
        <v>40.740333333333304</v>
      </c>
      <c r="F150" s="4">
        <f>F141+F149</f>
        <v>176.8549090909091</v>
      </c>
      <c r="G150" s="4">
        <f>G141+G149</f>
        <v>1206.538</v>
      </c>
      <c r="H150" s="8"/>
    </row>
    <row r="151" spans="1:8" ht="18.75" x14ac:dyDescent="0.25">
      <c r="A151" s="112" t="s">
        <v>44</v>
      </c>
      <c r="B151" s="113"/>
      <c r="C151" s="113"/>
      <c r="D151" s="113"/>
      <c r="E151" s="113"/>
      <c r="F151" s="113"/>
      <c r="G151" s="113"/>
      <c r="H151" s="114"/>
    </row>
    <row r="152" spans="1:8" ht="18" customHeight="1" x14ac:dyDescent="0.25">
      <c r="A152" s="62" t="s">
        <v>45</v>
      </c>
      <c r="B152" s="112"/>
      <c r="C152" s="114"/>
      <c r="D152" s="4"/>
      <c r="E152" s="4"/>
      <c r="F152" s="4"/>
      <c r="G152" s="4"/>
      <c r="H152" s="36"/>
    </row>
    <row r="153" spans="1:8" ht="18.75" x14ac:dyDescent="0.25">
      <c r="A153" s="59" t="s">
        <v>94</v>
      </c>
      <c r="B153" s="101">
        <v>205</v>
      </c>
      <c r="C153" s="102"/>
      <c r="D153" s="21">
        <v>13.32</v>
      </c>
      <c r="E153" s="21">
        <v>13.8</v>
      </c>
      <c r="F153" s="21">
        <v>45.6</v>
      </c>
      <c r="G153" s="21">
        <v>359.88</v>
      </c>
      <c r="H153" s="45">
        <v>181</v>
      </c>
    </row>
    <row r="154" spans="1:8" ht="18.75" x14ac:dyDescent="0.3">
      <c r="A154" s="46" t="s">
        <v>87</v>
      </c>
      <c r="B154" s="98">
        <v>100</v>
      </c>
      <c r="C154" s="99"/>
      <c r="D154" s="7">
        <f>0.9/100*150</f>
        <v>1.35</v>
      </c>
      <c r="E154" s="7">
        <f>0.23/100*150</f>
        <v>0.34499999999999997</v>
      </c>
      <c r="F154" s="7">
        <f>11.8/100*150-1.75</f>
        <v>15.950000000000003</v>
      </c>
      <c r="G154" s="7">
        <v>72.3</v>
      </c>
      <c r="H154" s="20" t="s">
        <v>61</v>
      </c>
    </row>
    <row r="155" spans="1:8" ht="18.75" x14ac:dyDescent="0.3">
      <c r="A155" s="46" t="s">
        <v>9</v>
      </c>
      <c r="B155" s="101">
        <v>200</v>
      </c>
      <c r="C155" s="102"/>
      <c r="D155" s="7">
        <v>0.17</v>
      </c>
      <c r="E155" s="7">
        <v>0.04</v>
      </c>
      <c r="F155" s="7">
        <v>10.5</v>
      </c>
      <c r="G155" s="7">
        <v>43.04</v>
      </c>
      <c r="H155" s="20">
        <v>376</v>
      </c>
    </row>
    <row r="156" spans="1:8" ht="18.75" x14ac:dyDescent="0.3">
      <c r="A156" s="46" t="s">
        <v>82</v>
      </c>
      <c r="B156" s="98">
        <v>20</v>
      </c>
      <c r="C156" s="99"/>
      <c r="D156" s="7">
        <v>0.96799999999999997</v>
      </c>
      <c r="E156" s="7">
        <v>1.004</v>
      </c>
      <c r="F156" s="7">
        <v>6.4119999999999999</v>
      </c>
      <c r="G156" s="7">
        <v>38.56</v>
      </c>
      <c r="H156" s="20" t="s">
        <v>61</v>
      </c>
    </row>
    <row r="157" spans="1:8" ht="18.75" customHeight="1" x14ac:dyDescent="0.25">
      <c r="A157" s="9" t="s">
        <v>10</v>
      </c>
      <c r="B157" s="152">
        <f>SUM(B153:C156)</f>
        <v>525</v>
      </c>
      <c r="C157" s="153"/>
      <c r="D157" s="4">
        <f>SUM(D153:D156)</f>
        <v>15.808</v>
      </c>
      <c r="E157" s="4">
        <f t="shared" ref="E157:G157" si="5">SUM(E153:E156)</f>
        <v>15.189</v>
      </c>
      <c r="F157" s="4">
        <f t="shared" si="5"/>
        <v>78.462000000000018</v>
      </c>
      <c r="G157" s="4">
        <f t="shared" si="5"/>
        <v>513.78</v>
      </c>
      <c r="H157" s="25"/>
    </row>
    <row r="158" spans="1:8" ht="18.75" customHeight="1" x14ac:dyDescent="0.25">
      <c r="A158" s="112" t="s">
        <v>34</v>
      </c>
      <c r="B158" s="113"/>
      <c r="C158" s="114"/>
      <c r="D158" s="4"/>
      <c r="E158" s="4"/>
      <c r="F158" s="4"/>
      <c r="G158" s="4"/>
      <c r="H158" s="36"/>
    </row>
    <row r="159" spans="1:8" ht="18.75" x14ac:dyDescent="0.25">
      <c r="A159" s="19" t="s">
        <v>99</v>
      </c>
      <c r="B159" s="150">
        <v>250</v>
      </c>
      <c r="C159" s="151"/>
      <c r="D159" s="21">
        <v>5.875</v>
      </c>
      <c r="E159" s="21">
        <v>5</v>
      </c>
      <c r="F159" s="21">
        <v>14.125</v>
      </c>
      <c r="G159" s="6">
        <v>125</v>
      </c>
      <c r="H159" s="45">
        <v>82</v>
      </c>
    </row>
    <row r="160" spans="1:8" ht="18.75" x14ac:dyDescent="0.3">
      <c r="A160" s="47" t="s">
        <v>51</v>
      </c>
      <c r="B160" s="123">
        <v>220</v>
      </c>
      <c r="C160" s="124"/>
      <c r="D160" s="7">
        <v>16.766666666666666</v>
      </c>
      <c r="E160" s="7">
        <v>18.654545454545449</v>
      </c>
      <c r="F160" s="7">
        <v>35.054545454545504</v>
      </c>
      <c r="G160" s="7">
        <v>374.81</v>
      </c>
      <c r="H160" s="20">
        <v>292</v>
      </c>
    </row>
    <row r="161" spans="1:8" ht="18" customHeight="1" x14ac:dyDescent="0.3">
      <c r="A161" s="12" t="s">
        <v>13</v>
      </c>
      <c r="B161" s="105">
        <v>200</v>
      </c>
      <c r="C161" s="106"/>
      <c r="D161" s="7">
        <v>0.3</v>
      </c>
      <c r="E161" s="7">
        <v>0.1</v>
      </c>
      <c r="F161" s="7">
        <v>23.666666666666668</v>
      </c>
      <c r="G161" s="7">
        <v>96</v>
      </c>
      <c r="H161" s="20">
        <v>349</v>
      </c>
    </row>
    <row r="162" spans="1:8" ht="18.75" x14ac:dyDescent="0.3">
      <c r="A162" s="46" t="s">
        <v>14</v>
      </c>
      <c r="B162" s="98">
        <v>20</v>
      </c>
      <c r="C162" s="99"/>
      <c r="D162" s="7">
        <v>1</v>
      </c>
      <c r="E162" s="7">
        <v>0.2</v>
      </c>
      <c r="F162" s="7">
        <v>9.2000000000000011</v>
      </c>
      <c r="G162" s="7">
        <v>42.347999999999999</v>
      </c>
      <c r="H162" s="20" t="s">
        <v>61</v>
      </c>
    </row>
    <row r="163" spans="1:8" ht="18.75" customHeight="1" x14ac:dyDescent="0.3">
      <c r="A163" s="46" t="s">
        <v>15</v>
      </c>
      <c r="B163" s="98">
        <v>30</v>
      </c>
      <c r="C163" s="99"/>
      <c r="D163" s="7">
        <v>2.25</v>
      </c>
      <c r="E163" s="7">
        <v>0.22200000000000003</v>
      </c>
      <c r="F163" s="7">
        <v>14.549999999999999</v>
      </c>
      <c r="G163" s="7">
        <v>69.3</v>
      </c>
      <c r="H163" s="20" t="s">
        <v>61</v>
      </c>
    </row>
    <row r="164" spans="1:8" x14ac:dyDescent="0.25">
      <c r="A164" s="9" t="s">
        <v>16</v>
      </c>
      <c r="B164" s="103">
        <f>SUM(B159:C163)</f>
        <v>720</v>
      </c>
      <c r="C164" s="104"/>
      <c r="D164" s="4">
        <f>SUM(D159:D163)</f>
        <v>26.191666666666666</v>
      </c>
      <c r="E164" s="4">
        <f>SUM(E159:E163)</f>
        <v>24.176545454545451</v>
      </c>
      <c r="F164" s="4">
        <f>SUM(F159:F163)</f>
        <v>96.596212121212176</v>
      </c>
      <c r="G164" s="4">
        <f>SUM(G159:G163)</f>
        <v>707.45799999999986</v>
      </c>
      <c r="H164" s="25"/>
    </row>
    <row r="165" spans="1:8" x14ac:dyDescent="0.25">
      <c r="A165" s="24" t="s">
        <v>17</v>
      </c>
      <c r="B165" s="119"/>
      <c r="C165" s="120"/>
      <c r="D165" s="4">
        <f>D157+D164</f>
        <v>41.99966666666667</v>
      </c>
      <c r="E165" s="4">
        <f>E157+E164</f>
        <v>39.365545454545455</v>
      </c>
      <c r="F165" s="4">
        <f>F157+F164</f>
        <v>175.05821212121219</v>
      </c>
      <c r="G165" s="4">
        <f>G157+G164</f>
        <v>1221.2379999999998</v>
      </c>
      <c r="H165" s="8"/>
    </row>
    <row r="166" spans="1:8" ht="18.75" hidden="1" customHeight="1" x14ac:dyDescent="0.25">
      <c r="A166" s="23" t="s">
        <v>22</v>
      </c>
      <c r="B166" s="158">
        <f>B15+B30+B46+B62+B78+B94+B109+B125+B141+B157</f>
        <v>5170</v>
      </c>
      <c r="C166" s="159"/>
      <c r="D166" s="65">
        <f>D15+D30+D46+D62+D78+D94+D109+D125+D141+D157</f>
        <v>141.24466666666666</v>
      </c>
      <c r="E166" s="65">
        <f>E15+E30+E46+E62+E78+E94+E109+E125+E141+E157</f>
        <v>156.4433333333333</v>
      </c>
      <c r="F166" s="65">
        <f>F15+F30+F46+F62+F78+F94+F109+F125+F141+F157</f>
        <v>771.18327272727277</v>
      </c>
      <c r="G166" s="65">
        <f>G15+G30+G46+G62+G78+G94+G109+G125+G141+G157</f>
        <v>5077.8599999999997</v>
      </c>
      <c r="H166" s="25"/>
    </row>
    <row r="167" spans="1:8" ht="1.5" customHeight="1" x14ac:dyDescent="0.25">
      <c r="A167" s="23" t="s">
        <v>23</v>
      </c>
      <c r="B167" s="158">
        <f>B22+B38+B54+B70+B86+B101+B117+B133+B149+B164</f>
        <v>7130</v>
      </c>
      <c r="C167" s="159"/>
      <c r="D167" s="65">
        <f>D22+D38+D54+D70+D86+D101+D117+D133+D149+D164</f>
        <v>257.27666418732781</v>
      </c>
      <c r="E167" s="65">
        <f>E22+E38+E54+E70+E86+E101+E117+E133+E149+E164</f>
        <v>247.96570247933883</v>
      </c>
      <c r="F167" s="65">
        <f>F22+F38+F54+F70+F86+F101+F117+F133+F149+F164</f>
        <v>925.4555895316804</v>
      </c>
      <c r="G167" s="65">
        <f>G22+G38+G54+G70+G86+G101+G117+G133+G149+G164</f>
        <v>7181.7062644628086</v>
      </c>
      <c r="H167" s="25"/>
    </row>
    <row r="168" spans="1:8" ht="15" customHeight="1" x14ac:dyDescent="0.25">
      <c r="A168" s="24" t="s">
        <v>48</v>
      </c>
      <c r="B168" s="103">
        <f>(B157+B141+B125+B109+B94+B78+B62+B46+B30+B15)/10</f>
        <v>517</v>
      </c>
      <c r="C168" s="104"/>
      <c r="D168" s="22">
        <f>D166/10</f>
        <v>14.124466666666667</v>
      </c>
      <c r="E168" s="22">
        <f t="shared" ref="E168:G168" si="6">E166/10</f>
        <v>15.64433333333333</v>
      </c>
      <c r="F168" s="22">
        <f t="shared" si="6"/>
        <v>77.118327272727271</v>
      </c>
      <c r="G168" s="22">
        <f t="shared" si="6"/>
        <v>507.78599999999994</v>
      </c>
      <c r="H168" s="25"/>
    </row>
    <row r="169" spans="1:8" ht="15.75" hidden="1" customHeight="1" x14ac:dyDescent="0.25">
      <c r="A169" s="24" t="s">
        <v>56</v>
      </c>
      <c r="B169" s="119"/>
      <c r="C169" s="120"/>
      <c r="D169" s="66">
        <f>77/100*20</f>
        <v>15.4</v>
      </c>
      <c r="E169" s="66">
        <f>79/100*20</f>
        <v>15.8</v>
      </c>
      <c r="F169" s="66">
        <f>335/100*20</f>
        <v>67</v>
      </c>
      <c r="G169" s="66">
        <f>2350/100*20</f>
        <v>470</v>
      </c>
      <c r="H169" s="25"/>
    </row>
    <row r="170" spans="1:8" ht="15.75" hidden="1" customHeight="1" x14ac:dyDescent="0.25">
      <c r="A170" s="24"/>
      <c r="B170" s="53"/>
      <c r="C170" s="54"/>
      <c r="D170" s="66">
        <f>D168-D169</f>
        <v>-1.2755333333333336</v>
      </c>
      <c r="E170" s="66">
        <f t="shared" ref="E170:G170" si="7">E168-E169</f>
        <v>-0.15566666666667039</v>
      </c>
      <c r="F170" s="66">
        <f t="shared" si="7"/>
        <v>10.118327272727271</v>
      </c>
      <c r="G170" s="66">
        <f t="shared" si="7"/>
        <v>37.785999999999945</v>
      </c>
      <c r="H170" s="25"/>
    </row>
    <row r="171" spans="1:8" ht="15.75" hidden="1" customHeight="1" x14ac:dyDescent="0.25">
      <c r="A171" s="24" t="s">
        <v>57</v>
      </c>
      <c r="B171" s="119"/>
      <c r="C171" s="120"/>
      <c r="D171" s="67">
        <f>D170/D169</f>
        <v>-8.2826839826839846E-2</v>
      </c>
      <c r="E171" s="67">
        <f t="shared" ref="E171:G171" si="8">E170/E169</f>
        <v>-9.8523206751057208E-3</v>
      </c>
      <c r="F171" s="67">
        <f t="shared" si="8"/>
        <v>0.15101981004070553</v>
      </c>
      <c r="G171" s="67">
        <f t="shared" si="8"/>
        <v>8.039574468085095E-2</v>
      </c>
      <c r="H171" s="25"/>
    </row>
    <row r="172" spans="1:8" ht="17.25" customHeight="1" x14ac:dyDescent="0.25">
      <c r="A172" s="24" t="s">
        <v>49</v>
      </c>
      <c r="B172" s="103">
        <f>(B164+B149+B133+B117+B101+B86+B70+B54+B38+B22)/10</f>
        <v>713</v>
      </c>
      <c r="C172" s="104"/>
      <c r="D172" s="22">
        <f>D167/10</f>
        <v>25.727666418732781</v>
      </c>
      <c r="E172" s="22">
        <f>E167/10</f>
        <v>24.796570247933882</v>
      </c>
      <c r="F172" s="22">
        <f>F167/10</f>
        <v>92.54555895316804</v>
      </c>
      <c r="G172" s="22">
        <f>G167/10</f>
        <v>718.17062644628083</v>
      </c>
      <c r="H172" s="25"/>
    </row>
    <row r="173" spans="1:8" ht="15.75" hidden="1" customHeight="1" x14ac:dyDescent="0.25">
      <c r="A173" s="24" t="s">
        <v>58</v>
      </c>
      <c r="B173" s="119"/>
      <c r="C173" s="120"/>
      <c r="D173" s="66">
        <f>77/100*30</f>
        <v>23.1</v>
      </c>
      <c r="E173" s="66">
        <f>79/100*30</f>
        <v>23.700000000000003</v>
      </c>
      <c r="F173" s="66">
        <f>335/100*30</f>
        <v>100.5</v>
      </c>
      <c r="G173" s="66">
        <f>2350/100*30</f>
        <v>705</v>
      </c>
      <c r="H173" s="25"/>
    </row>
    <row r="174" spans="1:8" ht="15.75" hidden="1" customHeight="1" x14ac:dyDescent="0.25">
      <c r="A174" s="24"/>
      <c r="B174" s="53"/>
      <c r="C174" s="54"/>
      <c r="D174" s="66">
        <f>D172-D173</f>
        <v>2.6276664187327796</v>
      </c>
      <c r="E174" s="66">
        <f t="shared" ref="E174:G174" si="9">E172-E173</f>
        <v>1.0965702479338795</v>
      </c>
      <c r="F174" s="66">
        <f t="shared" si="9"/>
        <v>-7.9544410468319597</v>
      </c>
      <c r="G174" s="66">
        <f t="shared" si="9"/>
        <v>13.170626446280835</v>
      </c>
      <c r="H174" s="25"/>
    </row>
    <row r="175" spans="1:8" ht="15.75" hidden="1" customHeight="1" x14ac:dyDescent="0.25">
      <c r="A175" s="24" t="s">
        <v>57</v>
      </c>
      <c r="B175" s="119"/>
      <c r="C175" s="120"/>
      <c r="D175" s="67">
        <f>D174/D173</f>
        <v>0.11375179301873505</v>
      </c>
      <c r="E175" s="67">
        <f t="shared" ref="E175:G175" si="10">E174/E173</f>
        <v>4.626878683265314E-2</v>
      </c>
      <c r="F175" s="67">
        <f t="shared" si="10"/>
        <v>-7.9148667132656322E-2</v>
      </c>
      <c r="G175" s="67">
        <f t="shared" si="10"/>
        <v>1.8681739640114658E-2</v>
      </c>
      <c r="H175" s="25"/>
    </row>
    <row r="176" spans="1:8" hidden="1" x14ac:dyDescent="0.25">
      <c r="A176" s="9" t="s">
        <v>29</v>
      </c>
      <c r="B176" s="157"/>
      <c r="C176" s="132"/>
      <c r="D176" s="68">
        <f>D166+D167</f>
        <v>398.52133085399447</v>
      </c>
      <c r="E176" s="68">
        <f>E166+E167</f>
        <v>404.40903581267213</v>
      </c>
      <c r="F176" s="68">
        <f>F166+F167</f>
        <v>1696.6388622589532</v>
      </c>
      <c r="G176" s="68">
        <f>G166+G167</f>
        <v>12259.566264462808</v>
      </c>
      <c r="H176" s="25"/>
    </row>
    <row r="177" spans="1:8" ht="15.75" customHeight="1" x14ac:dyDescent="0.25">
      <c r="A177" s="24" t="s">
        <v>47</v>
      </c>
      <c r="B177" s="119">
        <v>1228</v>
      </c>
      <c r="C177" s="120"/>
      <c r="D177" s="68">
        <f>D176/10</f>
        <v>39.852133085399444</v>
      </c>
      <c r="E177" s="68">
        <f t="shared" ref="E177:G177" si="11">E176/10</f>
        <v>40.440903581267214</v>
      </c>
      <c r="F177" s="68">
        <f t="shared" si="11"/>
        <v>169.66388622589531</v>
      </c>
      <c r="G177" s="68">
        <f t="shared" si="11"/>
        <v>1225.9566264462808</v>
      </c>
      <c r="H177" s="25"/>
    </row>
    <row r="178" spans="1:8" ht="15.75" hidden="1" customHeight="1" x14ac:dyDescent="0.25">
      <c r="A178" s="9" t="s">
        <v>46</v>
      </c>
      <c r="B178" s="157"/>
      <c r="C178" s="132"/>
      <c r="D178" s="40">
        <f>77/100*50</f>
        <v>38.5</v>
      </c>
      <c r="E178" s="40">
        <f>79/100*50</f>
        <v>39.5</v>
      </c>
      <c r="F178" s="40">
        <f>335/100*50</f>
        <v>167.5</v>
      </c>
      <c r="G178" s="40">
        <f>2350/100*50</f>
        <v>1175</v>
      </c>
      <c r="H178" s="25"/>
    </row>
    <row r="179" spans="1:8" ht="18.75" hidden="1" customHeight="1" x14ac:dyDescent="0.25">
      <c r="D179" s="33">
        <f>D177-D178</f>
        <v>1.3521330853994442</v>
      </c>
      <c r="E179" s="33">
        <f t="shared" ref="E179:G179" si="12">E177-E178</f>
        <v>0.94090358126721441</v>
      </c>
      <c r="F179" s="33">
        <f t="shared" si="12"/>
        <v>2.1638862258953111</v>
      </c>
      <c r="G179" s="33">
        <f t="shared" si="12"/>
        <v>50.956626446280779</v>
      </c>
    </row>
    <row r="180" spans="1:8" ht="18.75" hidden="1" x14ac:dyDescent="0.3">
      <c r="A180" s="24" t="s">
        <v>57</v>
      </c>
      <c r="B180" s="148"/>
      <c r="C180" s="148"/>
      <c r="D180" s="64">
        <f>D179/D178</f>
        <v>3.5120339880505044E-2</v>
      </c>
      <c r="E180" s="64">
        <f t="shared" ref="E180:G180" si="13">E179/E178</f>
        <v>2.3820343829549732E-2</v>
      </c>
      <c r="F180" s="64">
        <f t="shared" si="13"/>
        <v>1.2918723736688424E-2</v>
      </c>
      <c r="G180" s="64">
        <f t="shared" si="13"/>
        <v>4.3367341656409174E-2</v>
      </c>
      <c r="H180" s="46"/>
    </row>
    <row r="181" spans="1:8" ht="18.75" x14ac:dyDescent="0.25">
      <c r="A181" s="50"/>
      <c r="B181" s="154"/>
      <c r="C181" s="154"/>
      <c r="D181" s="51"/>
      <c r="E181" s="51"/>
      <c r="F181" s="51"/>
      <c r="G181" s="51"/>
      <c r="H181" s="52"/>
    </row>
    <row r="197" spans="3:8" ht="15.75" customHeight="1" x14ac:dyDescent="0.25">
      <c r="C197" s="29"/>
      <c r="D197" s="29"/>
      <c r="E197" s="29"/>
      <c r="F197" s="29"/>
      <c r="G197" s="29"/>
      <c r="H197" s="29"/>
    </row>
    <row r="198" spans="3:8" ht="15.75" customHeight="1" x14ac:dyDescent="0.25">
      <c r="C198" s="29"/>
      <c r="D198" s="29"/>
      <c r="E198" s="29"/>
      <c r="F198" s="29"/>
      <c r="G198" s="29"/>
      <c r="H198" s="29"/>
    </row>
    <row r="207" spans="3:8" ht="15.75" customHeight="1" x14ac:dyDescent="0.25">
      <c r="C207" s="29"/>
      <c r="D207" s="29"/>
      <c r="E207" s="29"/>
      <c r="F207" s="29"/>
      <c r="G207" s="29"/>
      <c r="H207" s="29"/>
    </row>
  </sheetData>
  <mergeCells count="180">
    <mergeCell ref="B33:C33"/>
    <mergeCell ref="B123:C123"/>
    <mergeCell ref="B129:C129"/>
    <mergeCell ref="B181:C181"/>
    <mergeCell ref="B161:C161"/>
    <mergeCell ref="B162:C162"/>
    <mergeCell ref="B163:C163"/>
    <mergeCell ref="B164:C164"/>
    <mergeCell ref="B148:C148"/>
    <mergeCell ref="B149:C149"/>
    <mergeCell ref="B150:C150"/>
    <mergeCell ref="A151:H151"/>
    <mergeCell ref="A158:C158"/>
    <mergeCell ref="B143:C143"/>
    <mergeCell ref="B144:C144"/>
    <mergeCell ref="B177:C177"/>
    <mergeCell ref="B178:C178"/>
    <mergeCell ref="B172:C172"/>
    <mergeCell ref="B173:C173"/>
    <mergeCell ref="B176:C176"/>
    <mergeCell ref="B165:C165"/>
    <mergeCell ref="B166:C166"/>
    <mergeCell ref="B167:C167"/>
    <mergeCell ref="B168:C168"/>
    <mergeCell ref="B169:C169"/>
    <mergeCell ref="B159:C159"/>
    <mergeCell ref="B160:C160"/>
    <mergeCell ref="B146:C146"/>
    <mergeCell ref="B147:C147"/>
    <mergeCell ref="B155:C155"/>
    <mergeCell ref="B153:C153"/>
    <mergeCell ref="B137:C137"/>
    <mergeCell ref="B140:C140"/>
    <mergeCell ref="A142:C142"/>
    <mergeCell ref="B145:C145"/>
    <mergeCell ref="B138:C138"/>
    <mergeCell ref="B139:C139"/>
    <mergeCell ref="B141:C141"/>
    <mergeCell ref="B154:C154"/>
    <mergeCell ref="B157:C157"/>
    <mergeCell ref="B131:C131"/>
    <mergeCell ref="B132:C132"/>
    <mergeCell ref="B133:C133"/>
    <mergeCell ref="B134:C134"/>
    <mergeCell ref="A135:G135"/>
    <mergeCell ref="A136:C136"/>
    <mergeCell ref="B125:C125"/>
    <mergeCell ref="A126:C126"/>
    <mergeCell ref="B127:C127"/>
    <mergeCell ref="B128:C128"/>
    <mergeCell ref="B130:C130"/>
    <mergeCell ref="A119:G119"/>
    <mergeCell ref="A120:C120"/>
    <mergeCell ref="B113:C113"/>
    <mergeCell ref="B114:C114"/>
    <mergeCell ref="B115:C115"/>
    <mergeCell ref="B116:C116"/>
    <mergeCell ref="B117:C117"/>
    <mergeCell ref="B118:C118"/>
    <mergeCell ref="B122:C122"/>
    <mergeCell ref="B121:C121"/>
    <mergeCell ref="A110:C110"/>
    <mergeCell ref="B112:C112"/>
    <mergeCell ref="B111:C111"/>
    <mergeCell ref="A103:H103"/>
    <mergeCell ref="A104:C104"/>
    <mergeCell ref="B106:C106"/>
    <mergeCell ref="B98:C98"/>
    <mergeCell ref="B99:C99"/>
    <mergeCell ref="B100:C100"/>
    <mergeCell ref="B102:C102"/>
    <mergeCell ref="B108:C108"/>
    <mergeCell ref="B70:C70"/>
    <mergeCell ref="B71:C71"/>
    <mergeCell ref="A72:G72"/>
    <mergeCell ref="A73:C73"/>
    <mergeCell ref="B74:C74"/>
    <mergeCell ref="B75:C75"/>
    <mergeCell ref="B78:C78"/>
    <mergeCell ref="B107:C107"/>
    <mergeCell ref="B109:C109"/>
    <mergeCell ref="B91:C91"/>
    <mergeCell ref="B94:C94"/>
    <mergeCell ref="B92:C92"/>
    <mergeCell ref="A89:C89"/>
    <mergeCell ref="B82:C82"/>
    <mergeCell ref="B83:C83"/>
    <mergeCell ref="B84:C84"/>
    <mergeCell ref="B85:C85"/>
    <mergeCell ref="B86:C86"/>
    <mergeCell ref="B87:C87"/>
    <mergeCell ref="B90:C90"/>
    <mergeCell ref="B76:C76"/>
    <mergeCell ref="A79:C79"/>
    <mergeCell ref="B80:C80"/>
    <mergeCell ref="B81:C81"/>
    <mergeCell ref="B175:C175"/>
    <mergeCell ref="B180:C180"/>
    <mergeCell ref="B171:C171"/>
    <mergeCell ref="B42:C42"/>
    <mergeCell ref="B36:C36"/>
    <mergeCell ref="B152:C152"/>
    <mergeCell ref="B27:C27"/>
    <mergeCell ref="B28:C28"/>
    <mergeCell ref="B29:C29"/>
    <mergeCell ref="B30:C30"/>
    <mergeCell ref="A47:C47"/>
    <mergeCell ref="B53:C53"/>
    <mergeCell ref="B55:C55"/>
    <mergeCell ref="A56:G56"/>
    <mergeCell ref="B48:C48"/>
    <mergeCell ref="B49:C49"/>
    <mergeCell ref="B35:C35"/>
    <mergeCell ref="B67:C67"/>
    <mergeCell ref="B34:C34"/>
    <mergeCell ref="B69:C69"/>
    <mergeCell ref="B93:C93"/>
    <mergeCell ref="A95:C95"/>
    <mergeCell ref="B96:C96"/>
    <mergeCell ref="A88:G88"/>
    <mergeCell ref="B66:C66"/>
    <mergeCell ref="H4:H8"/>
    <mergeCell ref="B5:C8"/>
    <mergeCell ref="D5:F5"/>
    <mergeCell ref="G5:G8"/>
    <mergeCell ref="D6:D8"/>
    <mergeCell ref="E6:E8"/>
    <mergeCell ref="F6:F8"/>
    <mergeCell ref="A9:G9"/>
    <mergeCell ref="A10:C10"/>
    <mergeCell ref="B20:C20"/>
    <mergeCell ref="B21:C21"/>
    <mergeCell ref="B22:C22"/>
    <mergeCell ref="B23:C23"/>
    <mergeCell ref="A24:G24"/>
    <mergeCell ref="A25:C25"/>
    <mergeCell ref="B26:C26"/>
    <mergeCell ref="B43:C43"/>
    <mergeCell ref="B44:C44"/>
    <mergeCell ref="B45:C45"/>
    <mergeCell ref="B46:C46"/>
    <mergeCell ref="B38:C38"/>
    <mergeCell ref="B54:C54"/>
    <mergeCell ref="A41:C41"/>
    <mergeCell ref="B64:C64"/>
    <mergeCell ref="B65:C65"/>
    <mergeCell ref="A63:B63"/>
    <mergeCell ref="B58:C58"/>
    <mergeCell ref="B59:C59"/>
    <mergeCell ref="B60:C60"/>
    <mergeCell ref="B61:C61"/>
    <mergeCell ref="B62:C62"/>
    <mergeCell ref="B50:C50"/>
    <mergeCell ref="B51:C51"/>
    <mergeCell ref="B52:C52"/>
    <mergeCell ref="B57:C57"/>
    <mergeCell ref="B124:C124"/>
    <mergeCell ref="B156:C156"/>
    <mergeCell ref="A2:H2"/>
    <mergeCell ref="B97:C97"/>
    <mergeCell ref="B101:C101"/>
    <mergeCell ref="B105:C105"/>
    <mergeCell ref="B13:C13"/>
    <mergeCell ref="A4:A8"/>
    <mergeCell ref="B4:C4"/>
    <mergeCell ref="B11:C11"/>
    <mergeCell ref="B12:C12"/>
    <mergeCell ref="B15:C15"/>
    <mergeCell ref="A16:C16"/>
    <mergeCell ref="B17:C17"/>
    <mergeCell ref="B18:C18"/>
    <mergeCell ref="A31:C31"/>
    <mergeCell ref="B32:C32"/>
    <mergeCell ref="B19:C19"/>
    <mergeCell ref="B14:C14"/>
    <mergeCell ref="B77:C77"/>
    <mergeCell ref="B68:C68"/>
    <mergeCell ref="B37:C37"/>
    <mergeCell ref="B39:C39"/>
    <mergeCell ref="A40:G40"/>
  </mergeCells>
  <pageMargins left="0.51181102362204722" right="0.51181102362204722" top="0.15748031496062992" bottom="0" header="0.31496062992125984" footer="0.31496062992125984"/>
  <pageSetup paperSize="9" scale="81" fitToHeight="0" orientation="landscape" r:id="rId1"/>
  <rowBreaks count="4" manualBreakCount="4">
    <brk id="39" max="16383" man="1"/>
    <brk id="71" max="16383" man="1"/>
    <brk id="102" max="16383" man="1"/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"/>
  <sheetViews>
    <sheetView zoomScaleNormal="100" workbookViewId="0">
      <selection activeCell="A2" sqref="A2:H2"/>
    </sheetView>
  </sheetViews>
  <sheetFormatPr defaultRowHeight="15.75" x14ac:dyDescent="0.25"/>
  <cols>
    <col min="1" max="1" width="57.85546875" style="29" customWidth="1"/>
    <col min="2" max="2" width="10" style="29" customWidth="1"/>
    <col min="3" max="3" width="9" style="56" customWidth="1"/>
    <col min="4" max="4" width="9.7109375" style="33" customWidth="1"/>
    <col min="5" max="6" width="10.7109375" style="33" customWidth="1"/>
    <col min="7" max="7" width="13" style="33" customWidth="1"/>
    <col min="8" max="8" width="12.140625" style="55" customWidth="1"/>
    <col min="9" max="78" width="9.140625" style="29"/>
    <col min="79" max="79" width="7.85546875" style="29" customWidth="1"/>
    <col min="80" max="80" width="57.85546875" style="29" customWidth="1"/>
    <col min="81" max="81" width="10.140625" style="29" customWidth="1"/>
    <col min="82" max="82" width="12.28515625" style="29" customWidth="1"/>
    <col min="83" max="85" width="0" style="29" hidden="1" customWidth="1"/>
    <col min="86" max="86" width="9.7109375" style="29" customWidth="1"/>
    <col min="87" max="88" width="10.7109375" style="29" customWidth="1"/>
    <col min="89" max="89" width="11.85546875" style="29" customWidth="1"/>
    <col min="90" max="90" width="0" style="29" hidden="1" customWidth="1"/>
    <col min="91" max="91" width="9.140625" style="29" customWidth="1"/>
    <col min="92" max="92" width="8" style="29" customWidth="1"/>
    <col min="93" max="93" width="7.5703125" style="29" customWidth="1"/>
    <col min="94" max="94" width="9" style="29" customWidth="1"/>
    <col min="95" max="97" width="9.140625" style="29" customWidth="1"/>
    <col min="98" max="103" width="0" style="29" hidden="1" customWidth="1"/>
    <col min="104" max="334" width="9.140625" style="29"/>
    <col min="335" max="335" width="7.85546875" style="29" customWidth="1"/>
    <col min="336" max="336" width="57.85546875" style="29" customWidth="1"/>
    <col min="337" max="337" width="10.140625" style="29" customWidth="1"/>
    <col min="338" max="338" width="12.28515625" style="29" customWidth="1"/>
    <col min="339" max="341" width="0" style="29" hidden="1" customWidth="1"/>
    <col min="342" max="342" width="9.7109375" style="29" customWidth="1"/>
    <col min="343" max="344" width="10.7109375" style="29" customWidth="1"/>
    <col min="345" max="345" width="11.85546875" style="29" customWidth="1"/>
    <col min="346" max="346" width="0" style="29" hidden="1" customWidth="1"/>
    <col min="347" max="347" width="9.140625" style="29" customWidth="1"/>
    <col min="348" max="348" width="8" style="29" customWidth="1"/>
    <col min="349" max="349" width="7.5703125" style="29" customWidth="1"/>
    <col min="350" max="350" width="9" style="29" customWidth="1"/>
    <col min="351" max="353" width="9.140625" style="29" customWidth="1"/>
    <col min="354" max="359" width="0" style="29" hidden="1" customWidth="1"/>
    <col min="360" max="590" width="9.140625" style="29"/>
    <col min="591" max="591" width="7.85546875" style="29" customWidth="1"/>
    <col min="592" max="592" width="57.85546875" style="29" customWidth="1"/>
    <col min="593" max="593" width="10.140625" style="29" customWidth="1"/>
    <col min="594" max="594" width="12.28515625" style="29" customWidth="1"/>
    <col min="595" max="597" width="0" style="29" hidden="1" customWidth="1"/>
    <col min="598" max="598" width="9.7109375" style="29" customWidth="1"/>
    <col min="599" max="600" width="10.7109375" style="29" customWidth="1"/>
    <col min="601" max="601" width="11.85546875" style="29" customWidth="1"/>
    <col min="602" max="602" width="0" style="29" hidden="1" customWidth="1"/>
    <col min="603" max="603" width="9.140625" style="29" customWidth="1"/>
    <col min="604" max="604" width="8" style="29" customWidth="1"/>
    <col min="605" max="605" width="7.5703125" style="29" customWidth="1"/>
    <col min="606" max="606" width="9" style="29" customWidth="1"/>
    <col min="607" max="609" width="9.140625" style="29" customWidth="1"/>
    <col min="610" max="615" width="0" style="29" hidden="1" customWidth="1"/>
    <col min="616" max="846" width="9.140625" style="29"/>
    <col min="847" max="847" width="7.85546875" style="29" customWidth="1"/>
    <col min="848" max="848" width="57.85546875" style="29" customWidth="1"/>
    <col min="849" max="849" width="10.140625" style="29" customWidth="1"/>
    <col min="850" max="850" width="12.28515625" style="29" customWidth="1"/>
    <col min="851" max="853" width="0" style="29" hidden="1" customWidth="1"/>
    <col min="854" max="854" width="9.7109375" style="29" customWidth="1"/>
    <col min="855" max="856" width="10.7109375" style="29" customWidth="1"/>
    <col min="857" max="857" width="11.85546875" style="29" customWidth="1"/>
    <col min="858" max="858" width="0" style="29" hidden="1" customWidth="1"/>
    <col min="859" max="859" width="9.140625" style="29" customWidth="1"/>
    <col min="860" max="860" width="8" style="29" customWidth="1"/>
    <col min="861" max="861" width="7.5703125" style="29" customWidth="1"/>
    <col min="862" max="862" width="9" style="29" customWidth="1"/>
    <col min="863" max="865" width="9.140625" style="29" customWidth="1"/>
    <col min="866" max="871" width="0" style="29" hidden="1" customWidth="1"/>
    <col min="872" max="1102" width="9.140625" style="29"/>
    <col min="1103" max="1103" width="7.85546875" style="29" customWidth="1"/>
    <col min="1104" max="1104" width="57.85546875" style="29" customWidth="1"/>
    <col min="1105" max="1105" width="10.140625" style="29" customWidth="1"/>
    <col min="1106" max="1106" width="12.28515625" style="29" customWidth="1"/>
    <col min="1107" max="1109" width="0" style="29" hidden="1" customWidth="1"/>
    <col min="1110" max="1110" width="9.7109375" style="29" customWidth="1"/>
    <col min="1111" max="1112" width="10.7109375" style="29" customWidth="1"/>
    <col min="1113" max="1113" width="11.85546875" style="29" customWidth="1"/>
    <col min="1114" max="1114" width="0" style="29" hidden="1" customWidth="1"/>
    <col min="1115" max="1115" width="9.140625" style="29" customWidth="1"/>
    <col min="1116" max="1116" width="8" style="29" customWidth="1"/>
    <col min="1117" max="1117" width="7.5703125" style="29" customWidth="1"/>
    <col min="1118" max="1118" width="9" style="29" customWidth="1"/>
    <col min="1119" max="1121" width="9.140625" style="29" customWidth="1"/>
    <col min="1122" max="1127" width="0" style="29" hidden="1" customWidth="1"/>
    <col min="1128" max="1358" width="9.140625" style="29"/>
    <col min="1359" max="1359" width="7.85546875" style="29" customWidth="1"/>
    <col min="1360" max="1360" width="57.85546875" style="29" customWidth="1"/>
    <col min="1361" max="1361" width="10.140625" style="29" customWidth="1"/>
    <col min="1362" max="1362" width="12.28515625" style="29" customWidth="1"/>
    <col min="1363" max="1365" width="0" style="29" hidden="1" customWidth="1"/>
    <col min="1366" max="1366" width="9.7109375" style="29" customWidth="1"/>
    <col min="1367" max="1368" width="10.7109375" style="29" customWidth="1"/>
    <col min="1369" max="1369" width="11.85546875" style="29" customWidth="1"/>
    <col min="1370" max="1370" width="0" style="29" hidden="1" customWidth="1"/>
    <col min="1371" max="1371" width="9.140625" style="29" customWidth="1"/>
    <col min="1372" max="1372" width="8" style="29" customWidth="1"/>
    <col min="1373" max="1373" width="7.5703125" style="29" customWidth="1"/>
    <col min="1374" max="1374" width="9" style="29" customWidth="1"/>
    <col min="1375" max="1377" width="9.140625" style="29" customWidth="1"/>
    <col min="1378" max="1383" width="0" style="29" hidden="1" customWidth="1"/>
    <col min="1384" max="1614" width="9.140625" style="29"/>
    <col min="1615" max="1615" width="7.85546875" style="29" customWidth="1"/>
    <col min="1616" max="1616" width="57.85546875" style="29" customWidth="1"/>
    <col min="1617" max="1617" width="10.140625" style="29" customWidth="1"/>
    <col min="1618" max="1618" width="12.28515625" style="29" customWidth="1"/>
    <col min="1619" max="1621" width="0" style="29" hidden="1" customWidth="1"/>
    <col min="1622" max="1622" width="9.7109375" style="29" customWidth="1"/>
    <col min="1623" max="1624" width="10.7109375" style="29" customWidth="1"/>
    <col min="1625" max="1625" width="11.85546875" style="29" customWidth="1"/>
    <col min="1626" max="1626" width="0" style="29" hidden="1" customWidth="1"/>
    <col min="1627" max="1627" width="9.140625" style="29" customWidth="1"/>
    <col min="1628" max="1628" width="8" style="29" customWidth="1"/>
    <col min="1629" max="1629" width="7.5703125" style="29" customWidth="1"/>
    <col min="1630" max="1630" width="9" style="29" customWidth="1"/>
    <col min="1631" max="1633" width="9.140625" style="29" customWidth="1"/>
    <col min="1634" max="1639" width="0" style="29" hidden="1" customWidth="1"/>
    <col min="1640" max="1870" width="9.140625" style="29"/>
    <col min="1871" max="1871" width="7.85546875" style="29" customWidth="1"/>
    <col min="1872" max="1872" width="57.85546875" style="29" customWidth="1"/>
    <col min="1873" max="1873" width="10.140625" style="29" customWidth="1"/>
    <col min="1874" max="1874" width="12.28515625" style="29" customWidth="1"/>
    <col min="1875" max="1877" width="0" style="29" hidden="1" customWidth="1"/>
    <col min="1878" max="1878" width="9.7109375" style="29" customWidth="1"/>
    <col min="1879" max="1880" width="10.7109375" style="29" customWidth="1"/>
    <col min="1881" max="1881" width="11.85546875" style="29" customWidth="1"/>
    <col min="1882" max="1882" width="0" style="29" hidden="1" customWidth="1"/>
    <col min="1883" max="1883" width="9.140625" style="29" customWidth="1"/>
    <col min="1884" max="1884" width="8" style="29" customWidth="1"/>
    <col min="1885" max="1885" width="7.5703125" style="29" customWidth="1"/>
    <col min="1886" max="1886" width="9" style="29" customWidth="1"/>
    <col min="1887" max="1889" width="9.140625" style="29" customWidth="1"/>
    <col min="1890" max="1895" width="0" style="29" hidden="1" customWidth="1"/>
    <col min="1896" max="2126" width="9.140625" style="29"/>
    <col min="2127" max="2127" width="7.85546875" style="29" customWidth="1"/>
    <col min="2128" max="2128" width="57.85546875" style="29" customWidth="1"/>
    <col min="2129" max="2129" width="10.140625" style="29" customWidth="1"/>
    <col min="2130" max="2130" width="12.28515625" style="29" customWidth="1"/>
    <col min="2131" max="2133" width="0" style="29" hidden="1" customWidth="1"/>
    <col min="2134" max="2134" width="9.7109375" style="29" customWidth="1"/>
    <col min="2135" max="2136" width="10.7109375" style="29" customWidth="1"/>
    <col min="2137" max="2137" width="11.85546875" style="29" customWidth="1"/>
    <col min="2138" max="2138" width="0" style="29" hidden="1" customWidth="1"/>
    <col min="2139" max="2139" width="9.140625" style="29" customWidth="1"/>
    <col min="2140" max="2140" width="8" style="29" customWidth="1"/>
    <col min="2141" max="2141" width="7.5703125" style="29" customWidth="1"/>
    <col min="2142" max="2142" width="9" style="29" customWidth="1"/>
    <col min="2143" max="2145" width="9.140625" style="29" customWidth="1"/>
    <col min="2146" max="2151" width="0" style="29" hidden="1" customWidth="1"/>
    <col min="2152" max="2382" width="9.140625" style="29"/>
    <col min="2383" max="2383" width="7.85546875" style="29" customWidth="1"/>
    <col min="2384" max="2384" width="57.85546875" style="29" customWidth="1"/>
    <col min="2385" max="2385" width="10.140625" style="29" customWidth="1"/>
    <col min="2386" max="2386" width="12.28515625" style="29" customWidth="1"/>
    <col min="2387" max="2389" width="0" style="29" hidden="1" customWidth="1"/>
    <col min="2390" max="2390" width="9.7109375" style="29" customWidth="1"/>
    <col min="2391" max="2392" width="10.7109375" style="29" customWidth="1"/>
    <col min="2393" max="2393" width="11.85546875" style="29" customWidth="1"/>
    <col min="2394" max="2394" width="0" style="29" hidden="1" customWidth="1"/>
    <col min="2395" max="2395" width="9.140625" style="29" customWidth="1"/>
    <col min="2396" max="2396" width="8" style="29" customWidth="1"/>
    <col min="2397" max="2397" width="7.5703125" style="29" customWidth="1"/>
    <col min="2398" max="2398" width="9" style="29" customWidth="1"/>
    <col min="2399" max="2401" width="9.140625" style="29" customWidth="1"/>
    <col min="2402" max="2407" width="0" style="29" hidden="1" customWidth="1"/>
    <col min="2408" max="2638" width="9.140625" style="29"/>
    <col min="2639" max="2639" width="7.85546875" style="29" customWidth="1"/>
    <col min="2640" max="2640" width="57.85546875" style="29" customWidth="1"/>
    <col min="2641" max="2641" width="10.140625" style="29" customWidth="1"/>
    <col min="2642" max="2642" width="12.28515625" style="29" customWidth="1"/>
    <col min="2643" max="2645" width="0" style="29" hidden="1" customWidth="1"/>
    <col min="2646" max="2646" width="9.7109375" style="29" customWidth="1"/>
    <col min="2647" max="2648" width="10.7109375" style="29" customWidth="1"/>
    <col min="2649" max="2649" width="11.85546875" style="29" customWidth="1"/>
    <col min="2650" max="2650" width="0" style="29" hidden="1" customWidth="1"/>
    <col min="2651" max="2651" width="9.140625" style="29" customWidth="1"/>
    <col min="2652" max="2652" width="8" style="29" customWidth="1"/>
    <col min="2653" max="2653" width="7.5703125" style="29" customWidth="1"/>
    <col min="2654" max="2654" width="9" style="29" customWidth="1"/>
    <col min="2655" max="2657" width="9.140625" style="29" customWidth="1"/>
    <col min="2658" max="2663" width="0" style="29" hidden="1" customWidth="1"/>
    <col min="2664" max="2894" width="9.140625" style="29"/>
    <col min="2895" max="2895" width="7.85546875" style="29" customWidth="1"/>
    <col min="2896" max="2896" width="57.85546875" style="29" customWidth="1"/>
    <col min="2897" max="2897" width="10.140625" style="29" customWidth="1"/>
    <col min="2898" max="2898" width="12.28515625" style="29" customWidth="1"/>
    <col min="2899" max="2901" width="0" style="29" hidden="1" customWidth="1"/>
    <col min="2902" max="2902" width="9.7109375" style="29" customWidth="1"/>
    <col min="2903" max="2904" width="10.7109375" style="29" customWidth="1"/>
    <col min="2905" max="2905" width="11.85546875" style="29" customWidth="1"/>
    <col min="2906" max="2906" width="0" style="29" hidden="1" customWidth="1"/>
    <col min="2907" max="2907" width="9.140625" style="29" customWidth="1"/>
    <col min="2908" max="2908" width="8" style="29" customWidth="1"/>
    <col min="2909" max="2909" width="7.5703125" style="29" customWidth="1"/>
    <col min="2910" max="2910" width="9" style="29" customWidth="1"/>
    <col min="2911" max="2913" width="9.140625" style="29" customWidth="1"/>
    <col min="2914" max="2919" width="0" style="29" hidden="1" customWidth="1"/>
    <col min="2920" max="3150" width="9.140625" style="29"/>
    <col min="3151" max="3151" width="7.85546875" style="29" customWidth="1"/>
    <col min="3152" max="3152" width="57.85546875" style="29" customWidth="1"/>
    <col min="3153" max="3153" width="10.140625" style="29" customWidth="1"/>
    <col min="3154" max="3154" width="12.28515625" style="29" customWidth="1"/>
    <col min="3155" max="3157" width="0" style="29" hidden="1" customWidth="1"/>
    <col min="3158" max="3158" width="9.7109375" style="29" customWidth="1"/>
    <col min="3159" max="3160" width="10.7109375" style="29" customWidth="1"/>
    <col min="3161" max="3161" width="11.85546875" style="29" customWidth="1"/>
    <col min="3162" max="3162" width="0" style="29" hidden="1" customWidth="1"/>
    <col min="3163" max="3163" width="9.140625" style="29" customWidth="1"/>
    <col min="3164" max="3164" width="8" style="29" customWidth="1"/>
    <col min="3165" max="3165" width="7.5703125" style="29" customWidth="1"/>
    <col min="3166" max="3166" width="9" style="29" customWidth="1"/>
    <col min="3167" max="3169" width="9.140625" style="29" customWidth="1"/>
    <col min="3170" max="3175" width="0" style="29" hidden="1" customWidth="1"/>
    <col min="3176" max="3406" width="9.140625" style="29"/>
    <col min="3407" max="3407" width="7.85546875" style="29" customWidth="1"/>
    <col min="3408" max="3408" width="57.85546875" style="29" customWidth="1"/>
    <col min="3409" max="3409" width="10.140625" style="29" customWidth="1"/>
    <col min="3410" max="3410" width="12.28515625" style="29" customWidth="1"/>
    <col min="3411" max="3413" width="0" style="29" hidden="1" customWidth="1"/>
    <col min="3414" max="3414" width="9.7109375" style="29" customWidth="1"/>
    <col min="3415" max="3416" width="10.7109375" style="29" customWidth="1"/>
    <col min="3417" max="3417" width="11.85546875" style="29" customWidth="1"/>
    <col min="3418" max="3418" width="0" style="29" hidden="1" customWidth="1"/>
    <col min="3419" max="3419" width="9.140625" style="29" customWidth="1"/>
    <col min="3420" max="3420" width="8" style="29" customWidth="1"/>
    <col min="3421" max="3421" width="7.5703125" style="29" customWidth="1"/>
    <col min="3422" max="3422" width="9" style="29" customWidth="1"/>
    <col min="3423" max="3425" width="9.140625" style="29" customWidth="1"/>
    <col min="3426" max="3431" width="0" style="29" hidden="1" customWidth="1"/>
    <col min="3432" max="3662" width="9.140625" style="29"/>
    <col min="3663" max="3663" width="7.85546875" style="29" customWidth="1"/>
    <col min="3664" max="3664" width="57.85546875" style="29" customWidth="1"/>
    <col min="3665" max="3665" width="10.140625" style="29" customWidth="1"/>
    <col min="3666" max="3666" width="12.28515625" style="29" customWidth="1"/>
    <col min="3667" max="3669" width="0" style="29" hidden="1" customWidth="1"/>
    <col min="3670" max="3670" width="9.7109375" style="29" customWidth="1"/>
    <col min="3671" max="3672" width="10.7109375" style="29" customWidth="1"/>
    <col min="3673" max="3673" width="11.85546875" style="29" customWidth="1"/>
    <col min="3674" max="3674" width="0" style="29" hidden="1" customWidth="1"/>
    <col min="3675" max="3675" width="9.140625" style="29" customWidth="1"/>
    <col min="3676" max="3676" width="8" style="29" customWidth="1"/>
    <col min="3677" max="3677" width="7.5703125" style="29" customWidth="1"/>
    <col min="3678" max="3678" width="9" style="29" customWidth="1"/>
    <col min="3679" max="3681" width="9.140625" style="29" customWidth="1"/>
    <col min="3682" max="3687" width="0" style="29" hidden="1" customWidth="1"/>
    <col min="3688" max="3918" width="9.140625" style="29"/>
    <col min="3919" max="3919" width="7.85546875" style="29" customWidth="1"/>
    <col min="3920" max="3920" width="57.85546875" style="29" customWidth="1"/>
    <col min="3921" max="3921" width="10.140625" style="29" customWidth="1"/>
    <col min="3922" max="3922" width="12.28515625" style="29" customWidth="1"/>
    <col min="3923" max="3925" width="0" style="29" hidden="1" customWidth="1"/>
    <col min="3926" max="3926" width="9.7109375" style="29" customWidth="1"/>
    <col min="3927" max="3928" width="10.7109375" style="29" customWidth="1"/>
    <col min="3929" max="3929" width="11.85546875" style="29" customWidth="1"/>
    <col min="3930" max="3930" width="0" style="29" hidden="1" customWidth="1"/>
    <col min="3931" max="3931" width="9.140625" style="29" customWidth="1"/>
    <col min="3932" max="3932" width="8" style="29" customWidth="1"/>
    <col min="3933" max="3933" width="7.5703125" style="29" customWidth="1"/>
    <col min="3934" max="3934" width="9" style="29" customWidth="1"/>
    <col min="3935" max="3937" width="9.140625" style="29" customWidth="1"/>
    <col min="3938" max="3943" width="0" style="29" hidden="1" customWidth="1"/>
    <col min="3944" max="4174" width="9.140625" style="29"/>
    <col min="4175" max="4175" width="7.85546875" style="29" customWidth="1"/>
    <col min="4176" max="4176" width="57.85546875" style="29" customWidth="1"/>
    <col min="4177" max="4177" width="10.140625" style="29" customWidth="1"/>
    <col min="4178" max="4178" width="12.28515625" style="29" customWidth="1"/>
    <col min="4179" max="4181" width="0" style="29" hidden="1" customWidth="1"/>
    <col min="4182" max="4182" width="9.7109375" style="29" customWidth="1"/>
    <col min="4183" max="4184" width="10.7109375" style="29" customWidth="1"/>
    <col min="4185" max="4185" width="11.85546875" style="29" customWidth="1"/>
    <col min="4186" max="4186" width="0" style="29" hidden="1" customWidth="1"/>
    <col min="4187" max="4187" width="9.140625" style="29" customWidth="1"/>
    <col min="4188" max="4188" width="8" style="29" customWidth="1"/>
    <col min="4189" max="4189" width="7.5703125" style="29" customWidth="1"/>
    <col min="4190" max="4190" width="9" style="29" customWidth="1"/>
    <col min="4191" max="4193" width="9.140625" style="29" customWidth="1"/>
    <col min="4194" max="4199" width="0" style="29" hidden="1" customWidth="1"/>
    <col min="4200" max="4430" width="9.140625" style="29"/>
    <col min="4431" max="4431" width="7.85546875" style="29" customWidth="1"/>
    <col min="4432" max="4432" width="57.85546875" style="29" customWidth="1"/>
    <col min="4433" max="4433" width="10.140625" style="29" customWidth="1"/>
    <col min="4434" max="4434" width="12.28515625" style="29" customWidth="1"/>
    <col min="4435" max="4437" width="0" style="29" hidden="1" customWidth="1"/>
    <col min="4438" max="4438" width="9.7109375" style="29" customWidth="1"/>
    <col min="4439" max="4440" width="10.7109375" style="29" customWidth="1"/>
    <col min="4441" max="4441" width="11.85546875" style="29" customWidth="1"/>
    <col min="4442" max="4442" width="0" style="29" hidden="1" customWidth="1"/>
    <col min="4443" max="4443" width="9.140625" style="29" customWidth="1"/>
    <col min="4444" max="4444" width="8" style="29" customWidth="1"/>
    <col min="4445" max="4445" width="7.5703125" style="29" customWidth="1"/>
    <col min="4446" max="4446" width="9" style="29" customWidth="1"/>
    <col min="4447" max="4449" width="9.140625" style="29" customWidth="1"/>
    <col min="4450" max="4455" width="0" style="29" hidden="1" customWidth="1"/>
    <col min="4456" max="4686" width="9.140625" style="29"/>
    <col min="4687" max="4687" width="7.85546875" style="29" customWidth="1"/>
    <col min="4688" max="4688" width="57.85546875" style="29" customWidth="1"/>
    <col min="4689" max="4689" width="10.140625" style="29" customWidth="1"/>
    <col min="4690" max="4690" width="12.28515625" style="29" customWidth="1"/>
    <col min="4691" max="4693" width="0" style="29" hidden="1" customWidth="1"/>
    <col min="4694" max="4694" width="9.7109375" style="29" customWidth="1"/>
    <col min="4695" max="4696" width="10.7109375" style="29" customWidth="1"/>
    <col min="4697" max="4697" width="11.85546875" style="29" customWidth="1"/>
    <col min="4698" max="4698" width="0" style="29" hidden="1" customWidth="1"/>
    <col min="4699" max="4699" width="9.140625" style="29" customWidth="1"/>
    <col min="4700" max="4700" width="8" style="29" customWidth="1"/>
    <col min="4701" max="4701" width="7.5703125" style="29" customWidth="1"/>
    <col min="4702" max="4702" width="9" style="29" customWidth="1"/>
    <col min="4703" max="4705" width="9.140625" style="29" customWidth="1"/>
    <col min="4706" max="4711" width="0" style="29" hidden="1" customWidth="1"/>
    <col min="4712" max="4942" width="9.140625" style="29"/>
    <col min="4943" max="4943" width="7.85546875" style="29" customWidth="1"/>
    <col min="4944" max="4944" width="57.85546875" style="29" customWidth="1"/>
    <col min="4945" max="4945" width="10.140625" style="29" customWidth="1"/>
    <col min="4946" max="4946" width="12.28515625" style="29" customWidth="1"/>
    <col min="4947" max="4949" width="0" style="29" hidden="1" customWidth="1"/>
    <col min="4950" max="4950" width="9.7109375" style="29" customWidth="1"/>
    <col min="4951" max="4952" width="10.7109375" style="29" customWidth="1"/>
    <col min="4953" max="4953" width="11.85546875" style="29" customWidth="1"/>
    <col min="4954" max="4954" width="0" style="29" hidden="1" customWidth="1"/>
    <col min="4955" max="4955" width="9.140625" style="29" customWidth="1"/>
    <col min="4956" max="4956" width="8" style="29" customWidth="1"/>
    <col min="4957" max="4957" width="7.5703125" style="29" customWidth="1"/>
    <col min="4958" max="4958" width="9" style="29" customWidth="1"/>
    <col min="4959" max="4961" width="9.140625" style="29" customWidth="1"/>
    <col min="4962" max="4967" width="0" style="29" hidden="1" customWidth="1"/>
    <col min="4968" max="5198" width="9.140625" style="29"/>
    <col min="5199" max="5199" width="7.85546875" style="29" customWidth="1"/>
    <col min="5200" max="5200" width="57.85546875" style="29" customWidth="1"/>
    <col min="5201" max="5201" width="10.140625" style="29" customWidth="1"/>
    <col min="5202" max="5202" width="12.28515625" style="29" customWidth="1"/>
    <col min="5203" max="5205" width="0" style="29" hidden="1" customWidth="1"/>
    <col min="5206" max="5206" width="9.7109375" style="29" customWidth="1"/>
    <col min="5207" max="5208" width="10.7109375" style="29" customWidth="1"/>
    <col min="5209" max="5209" width="11.85546875" style="29" customWidth="1"/>
    <col min="5210" max="5210" width="0" style="29" hidden="1" customWidth="1"/>
    <col min="5211" max="5211" width="9.140625" style="29" customWidth="1"/>
    <col min="5212" max="5212" width="8" style="29" customWidth="1"/>
    <col min="5213" max="5213" width="7.5703125" style="29" customWidth="1"/>
    <col min="5214" max="5214" width="9" style="29" customWidth="1"/>
    <col min="5215" max="5217" width="9.140625" style="29" customWidth="1"/>
    <col min="5218" max="5223" width="0" style="29" hidden="1" customWidth="1"/>
    <col min="5224" max="5454" width="9.140625" style="29"/>
    <col min="5455" max="5455" width="7.85546875" style="29" customWidth="1"/>
    <col min="5456" max="5456" width="57.85546875" style="29" customWidth="1"/>
    <col min="5457" max="5457" width="10.140625" style="29" customWidth="1"/>
    <col min="5458" max="5458" width="12.28515625" style="29" customWidth="1"/>
    <col min="5459" max="5461" width="0" style="29" hidden="1" customWidth="1"/>
    <col min="5462" max="5462" width="9.7109375" style="29" customWidth="1"/>
    <col min="5463" max="5464" width="10.7109375" style="29" customWidth="1"/>
    <col min="5465" max="5465" width="11.85546875" style="29" customWidth="1"/>
    <col min="5466" max="5466" width="0" style="29" hidden="1" customWidth="1"/>
    <col min="5467" max="5467" width="9.140625" style="29" customWidth="1"/>
    <col min="5468" max="5468" width="8" style="29" customWidth="1"/>
    <col min="5469" max="5469" width="7.5703125" style="29" customWidth="1"/>
    <col min="5470" max="5470" width="9" style="29" customWidth="1"/>
    <col min="5471" max="5473" width="9.140625" style="29" customWidth="1"/>
    <col min="5474" max="5479" width="0" style="29" hidden="1" customWidth="1"/>
    <col min="5480" max="5710" width="9.140625" style="29"/>
    <col min="5711" max="5711" width="7.85546875" style="29" customWidth="1"/>
    <col min="5712" max="5712" width="57.85546875" style="29" customWidth="1"/>
    <col min="5713" max="5713" width="10.140625" style="29" customWidth="1"/>
    <col min="5714" max="5714" width="12.28515625" style="29" customWidth="1"/>
    <col min="5715" max="5717" width="0" style="29" hidden="1" customWidth="1"/>
    <col min="5718" max="5718" width="9.7109375" style="29" customWidth="1"/>
    <col min="5719" max="5720" width="10.7109375" style="29" customWidth="1"/>
    <col min="5721" max="5721" width="11.85546875" style="29" customWidth="1"/>
    <col min="5722" max="5722" width="0" style="29" hidden="1" customWidth="1"/>
    <col min="5723" max="5723" width="9.140625" style="29" customWidth="1"/>
    <col min="5724" max="5724" width="8" style="29" customWidth="1"/>
    <col min="5725" max="5725" width="7.5703125" style="29" customWidth="1"/>
    <col min="5726" max="5726" width="9" style="29" customWidth="1"/>
    <col min="5727" max="5729" width="9.140625" style="29" customWidth="1"/>
    <col min="5730" max="5735" width="0" style="29" hidden="1" customWidth="1"/>
    <col min="5736" max="5966" width="9.140625" style="29"/>
    <col min="5967" max="5967" width="7.85546875" style="29" customWidth="1"/>
    <col min="5968" max="5968" width="57.85546875" style="29" customWidth="1"/>
    <col min="5969" max="5969" width="10.140625" style="29" customWidth="1"/>
    <col min="5970" max="5970" width="12.28515625" style="29" customWidth="1"/>
    <col min="5971" max="5973" width="0" style="29" hidden="1" customWidth="1"/>
    <col min="5974" max="5974" width="9.7109375" style="29" customWidth="1"/>
    <col min="5975" max="5976" width="10.7109375" style="29" customWidth="1"/>
    <col min="5977" max="5977" width="11.85546875" style="29" customWidth="1"/>
    <col min="5978" max="5978" width="0" style="29" hidden="1" customWidth="1"/>
    <col min="5979" max="5979" width="9.140625" style="29" customWidth="1"/>
    <col min="5980" max="5980" width="8" style="29" customWidth="1"/>
    <col min="5981" max="5981" width="7.5703125" style="29" customWidth="1"/>
    <col min="5982" max="5982" width="9" style="29" customWidth="1"/>
    <col min="5983" max="5985" width="9.140625" style="29" customWidth="1"/>
    <col min="5986" max="5991" width="0" style="29" hidden="1" customWidth="1"/>
    <col min="5992" max="6222" width="9.140625" style="29"/>
    <col min="6223" max="6223" width="7.85546875" style="29" customWidth="1"/>
    <col min="6224" max="6224" width="57.85546875" style="29" customWidth="1"/>
    <col min="6225" max="6225" width="10.140625" style="29" customWidth="1"/>
    <col min="6226" max="6226" width="12.28515625" style="29" customWidth="1"/>
    <col min="6227" max="6229" width="0" style="29" hidden="1" customWidth="1"/>
    <col min="6230" max="6230" width="9.7109375" style="29" customWidth="1"/>
    <col min="6231" max="6232" width="10.7109375" style="29" customWidth="1"/>
    <col min="6233" max="6233" width="11.85546875" style="29" customWidth="1"/>
    <col min="6234" max="6234" width="0" style="29" hidden="1" customWidth="1"/>
    <col min="6235" max="6235" width="9.140625" style="29" customWidth="1"/>
    <col min="6236" max="6236" width="8" style="29" customWidth="1"/>
    <col min="6237" max="6237" width="7.5703125" style="29" customWidth="1"/>
    <col min="6238" max="6238" width="9" style="29" customWidth="1"/>
    <col min="6239" max="6241" width="9.140625" style="29" customWidth="1"/>
    <col min="6242" max="6247" width="0" style="29" hidden="1" customWidth="1"/>
    <col min="6248" max="6478" width="9.140625" style="29"/>
    <col min="6479" max="6479" width="7.85546875" style="29" customWidth="1"/>
    <col min="6480" max="6480" width="57.85546875" style="29" customWidth="1"/>
    <col min="6481" max="6481" width="10.140625" style="29" customWidth="1"/>
    <col min="6482" max="6482" width="12.28515625" style="29" customWidth="1"/>
    <col min="6483" max="6485" width="0" style="29" hidden="1" customWidth="1"/>
    <col min="6486" max="6486" width="9.7109375" style="29" customWidth="1"/>
    <col min="6487" max="6488" width="10.7109375" style="29" customWidth="1"/>
    <col min="6489" max="6489" width="11.85546875" style="29" customWidth="1"/>
    <col min="6490" max="6490" width="0" style="29" hidden="1" customWidth="1"/>
    <col min="6491" max="6491" width="9.140625" style="29" customWidth="1"/>
    <col min="6492" max="6492" width="8" style="29" customWidth="1"/>
    <col min="6493" max="6493" width="7.5703125" style="29" customWidth="1"/>
    <col min="6494" max="6494" width="9" style="29" customWidth="1"/>
    <col min="6495" max="6497" width="9.140625" style="29" customWidth="1"/>
    <col min="6498" max="6503" width="0" style="29" hidden="1" customWidth="1"/>
    <col min="6504" max="6734" width="9.140625" style="29"/>
    <col min="6735" max="6735" width="7.85546875" style="29" customWidth="1"/>
    <col min="6736" max="6736" width="57.85546875" style="29" customWidth="1"/>
    <col min="6737" max="6737" width="10.140625" style="29" customWidth="1"/>
    <col min="6738" max="6738" width="12.28515625" style="29" customWidth="1"/>
    <col min="6739" max="6741" width="0" style="29" hidden="1" customWidth="1"/>
    <col min="6742" max="6742" width="9.7109375" style="29" customWidth="1"/>
    <col min="6743" max="6744" width="10.7109375" style="29" customWidth="1"/>
    <col min="6745" max="6745" width="11.85546875" style="29" customWidth="1"/>
    <col min="6746" max="6746" width="0" style="29" hidden="1" customWidth="1"/>
    <col min="6747" max="6747" width="9.140625" style="29" customWidth="1"/>
    <col min="6748" max="6748" width="8" style="29" customWidth="1"/>
    <col min="6749" max="6749" width="7.5703125" style="29" customWidth="1"/>
    <col min="6750" max="6750" width="9" style="29" customWidth="1"/>
    <col min="6751" max="6753" width="9.140625" style="29" customWidth="1"/>
    <col min="6754" max="6759" width="0" style="29" hidden="1" customWidth="1"/>
    <col min="6760" max="6990" width="9.140625" style="29"/>
    <col min="6991" max="6991" width="7.85546875" style="29" customWidth="1"/>
    <col min="6992" max="6992" width="57.85546875" style="29" customWidth="1"/>
    <col min="6993" max="6993" width="10.140625" style="29" customWidth="1"/>
    <col min="6994" max="6994" width="12.28515625" style="29" customWidth="1"/>
    <col min="6995" max="6997" width="0" style="29" hidden="1" customWidth="1"/>
    <col min="6998" max="6998" width="9.7109375" style="29" customWidth="1"/>
    <col min="6999" max="7000" width="10.7109375" style="29" customWidth="1"/>
    <col min="7001" max="7001" width="11.85546875" style="29" customWidth="1"/>
    <col min="7002" max="7002" width="0" style="29" hidden="1" customWidth="1"/>
    <col min="7003" max="7003" width="9.140625" style="29" customWidth="1"/>
    <col min="7004" max="7004" width="8" style="29" customWidth="1"/>
    <col min="7005" max="7005" width="7.5703125" style="29" customWidth="1"/>
    <col min="7006" max="7006" width="9" style="29" customWidth="1"/>
    <col min="7007" max="7009" width="9.140625" style="29" customWidth="1"/>
    <col min="7010" max="7015" width="0" style="29" hidden="1" customWidth="1"/>
    <col min="7016" max="7246" width="9.140625" style="29"/>
    <col min="7247" max="7247" width="7.85546875" style="29" customWidth="1"/>
    <col min="7248" max="7248" width="57.85546875" style="29" customWidth="1"/>
    <col min="7249" max="7249" width="10.140625" style="29" customWidth="1"/>
    <col min="7250" max="7250" width="12.28515625" style="29" customWidth="1"/>
    <col min="7251" max="7253" width="0" style="29" hidden="1" customWidth="1"/>
    <col min="7254" max="7254" width="9.7109375" style="29" customWidth="1"/>
    <col min="7255" max="7256" width="10.7109375" style="29" customWidth="1"/>
    <col min="7257" max="7257" width="11.85546875" style="29" customWidth="1"/>
    <col min="7258" max="7258" width="0" style="29" hidden="1" customWidth="1"/>
    <col min="7259" max="7259" width="9.140625" style="29" customWidth="1"/>
    <col min="7260" max="7260" width="8" style="29" customWidth="1"/>
    <col min="7261" max="7261" width="7.5703125" style="29" customWidth="1"/>
    <col min="7262" max="7262" width="9" style="29" customWidth="1"/>
    <col min="7263" max="7265" width="9.140625" style="29" customWidth="1"/>
    <col min="7266" max="7271" width="0" style="29" hidden="1" customWidth="1"/>
    <col min="7272" max="7502" width="9.140625" style="29"/>
    <col min="7503" max="7503" width="7.85546875" style="29" customWidth="1"/>
    <col min="7504" max="7504" width="57.85546875" style="29" customWidth="1"/>
    <col min="7505" max="7505" width="10.140625" style="29" customWidth="1"/>
    <col min="7506" max="7506" width="12.28515625" style="29" customWidth="1"/>
    <col min="7507" max="7509" width="0" style="29" hidden="1" customWidth="1"/>
    <col min="7510" max="7510" width="9.7109375" style="29" customWidth="1"/>
    <col min="7511" max="7512" width="10.7109375" style="29" customWidth="1"/>
    <col min="7513" max="7513" width="11.85546875" style="29" customWidth="1"/>
    <col min="7514" max="7514" width="0" style="29" hidden="1" customWidth="1"/>
    <col min="7515" max="7515" width="9.140625" style="29" customWidth="1"/>
    <col min="7516" max="7516" width="8" style="29" customWidth="1"/>
    <col min="7517" max="7517" width="7.5703125" style="29" customWidth="1"/>
    <col min="7518" max="7518" width="9" style="29" customWidth="1"/>
    <col min="7519" max="7521" width="9.140625" style="29" customWidth="1"/>
    <col min="7522" max="7527" width="0" style="29" hidden="1" customWidth="1"/>
    <col min="7528" max="7758" width="9.140625" style="29"/>
    <col min="7759" max="7759" width="7.85546875" style="29" customWidth="1"/>
    <col min="7760" max="7760" width="57.85546875" style="29" customWidth="1"/>
    <col min="7761" max="7761" width="10.140625" style="29" customWidth="1"/>
    <col min="7762" max="7762" width="12.28515625" style="29" customWidth="1"/>
    <col min="7763" max="7765" width="0" style="29" hidden="1" customWidth="1"/>
    <col min="7766" max="7766" width="9.7109375" style="29" customWidth="1"/>
    <col min="7767" max="7768" width="10.7109375" style="29" customWidth="1"/>
    <col min="7769" max="7769" width="11.85546875" style="29" customWidth="1"/>
    <col min="7770" max="7770" width="0" style="29" hidden="1" customWidth="1"/>
    <col min="7771" max="7771" width="9.140625" style="29" customWidth="1"/>
    <col min="7772" max="7772" width="8" style="29" customWidth="1"/>
    <col min="7773" max="7773" width="7.5703125" style="29" customWidth="1"/>
    <col min="7774" max="7774" width="9" style="29" customWidth="1"/>
    <col min="7775" max="7777" width="9.140625" style="29" customWidth="1"/>
    <col min="7778" max="7783" width="0" style="29" hidden="1" customWidth="1"/>
    <col min="7784" max="8014" width="9.140625" style="29"/>
    <col min="8015" max="8015" width="7.85546875" style="29" customWidth="1"/>
    <col min="8016" max="8016" width="57.85546875" style="29" customWidth="1"/>
    <col min="8017" max="8017" width="10.140625" style="29" customWidth="1"/>
    <col min="8018" max="8018" width="12.28515625" style="29" customWidth="1"/>
    <col min="8019" max="8021" width="0" style="29" hidden="1" customWidth="1"/>
    <col min="8022" max="8022" width="9.7109375" style="29" customWidth="1"/>
    <col min="8023" max="8024" width="10.7109375" style="29" customWidth="1"/>
    <col min="8025" max="8025" width="11.85546875" style="29" customWidth="1"/>
    <col min="8026" max="8026" width="0" style="29" hidden="1" customWidth="1"/>
    <col min="8027" max="8027" width="9.140625" style="29" customWidth="1"/>
    <col min="8028" max="8028" width="8" style="29" customWidth="1"/>
    <col min="8029" max="8029" width="7.5703125" style="29" customWidth="1"/>
    <col min="8030" max="8030" width="9" style="29" customWidth="1"/>
    <col min="8031" max="8033" width="9.140625" style="29" customWidth="1"/>
    <col min="8034" max="8039" width="0" style="29" hidden="1" customWidth="1"/>
    <col min="8040" max="8270" width="9.140625" style="29"/>
    <col min="8271" max="8271" width="7.85546875" style="29" customWidth="1"/>
    <col min="8272" max="8272" width="57.85546875" style="29" customWidth="1"/>
    <col min="8273" max="8273" width="10.140625" style="29" customWidth="1"/>
    <col min="8274" max="8274" width="12.28515625" style="29" customWidth="1"/>
    <col min="8275" max="8277" width="0" style="29" hidden="1" customWidth="1"/>
    <col min="8278" max="8278" width="9.7109375" style="29" customWidth="1"/>
    <col min="8279" max="8280" width="10.7109375" style="29" customWidth="1"/>
    <col min="8281" max="8281" width="11.85546875" style="29" customWidth="1"/>
    <col min="8282" max="8282" width="0" style="29" hidden="1" customWidth="1"/>
    <col min="8283" max="8283" width="9.140625" style="29" customWidth="1"/>
    <col min="8284" max="8284" width="8" style="29" customWidth="1"/>
    <col min="8285" max="8285" width="7.5703125" style="29" customWidth="1"/>
    <col min="8286" max="8286" width="9" style="29" customWidth="1"/>
    <col min="8287" max="8289" width="9.140625" style="29" customWidth="1"/>
    <col min="8290" max="8295" width="0" style="29" hidden="1" customWidth="1"/>
    <col min="8296" max="8526" width="9.140625" style="29"/>
    <col min="8527" max="8527" width="7.85546875" style="29" customWidth="1"/>
    <col min="8528" max="8528" width="57.85546875" style="29" customWidth="1"/>
    <col min="8529" max="8529" width="10.140625" style="29" customWidth="1"/>
    <col min="8530" max="8530" width="12.28515625" style="29" customWidth="1"/>
    <col min="8531" max="8533" width="0" style="29" hidden="1" customWidth="1"/>
    <col min="8534" max="8534" width="9.7109375" style="29" customWidth="1"/>
    <col min="8535" max="8536" width="10.7109375" style="29" customWidth="1"/>
    <col min="8537" max="8537" width="11.85546875" style="29" customWidth="1"/>
    <col min="8538" max="8538" width="0" style="29" hidden="1" customWidth="1"/>
    <col min="8539" max="8539" width="9.140625" style="29" customWidth="1"/>
    <col min="8540" max="8540" width="8" style="29" customWidth="1"/>
    <col min="8541" max="8541" width="7.5703125" style="29" customWidth="1"/>
    <col min="8542" max="8542" width="9" style="29" customWidth="1"/>
    <col min="8543" max="8545" width="9.140625" style="29" customWidth="1"/>
    <col min="8546" max="8551" width="0" style="29" hidden="1" customWidth="1"/>
    <col min="8552" max="8782" width="9.140625" style="29"/>
    <col min="8783" max="8783" width="7.85546875" style="29" customWidth="1"/>
    <col min="8784" max="8784" width="57.85546875" style="29" customWidth="1"/>
    <col min="8785" max="8785" width="10.140625" style="29" customWidth="1"/>
    <col min="8786" max="8786" width="12.28515625" style="29" customWidth="1"/>
    <col min="8787" max="8789" width="0" style="29" hidden="1" customWidth="1"/>
    <col min="8790" max="8790" width="9.7109375" style="29" customWidth="1"/>
    <col min="8791" max="8792" width="10.7109375" style="29" customWidth="1"/>
    <col min="8793" max="8793" width="11.85546875" style="29" customWidth="1"/>
    <col min="8794" max="8794" width="0" style="29" hidden="1" customWidth="1"/>
    <col min="8795" max="8795" width="9.140625" style="29" customWidth="1"/>
    <col min="8796" max="8796" width="8" style="29" customWidth="1"/>
    <col min="8797" max="8797" width="7.5703125" style="29" customWidth="1"/>
    <col min="8798" max="8798" width="9" style="29" customWidth="1"/>
    <col min="8799" max="8801" width="9.140625" style="29" customWidth="1"/>
    <col min="8802" max="8807" width="0" style="29" hidden="1" customWidth="1"/>
    <col min="8808" max="9038" width="9.140625" style="29"/>
    <col min="9039" max="9039" width="7.85546875" style="29" customWidth="1"/>
    <col min="9040" max="9040" width="57.85546875" style="29" customWidth="1"/>
    <col min="9041" max="9041" width="10.140625" style="29" customWidth="1"/>
    <col min="9042" max="9042" width="12.28515625" style="29" customWidth="1"/>
    <col min="9043" max="9045" width="0" style="29" hidden="1" customWidth="1"/>
    <col min="9046" max="9046" width="9.7109375" style="29" customWidth="1"/>
    <col min="9047" max="9048" width="10.7109375" style="29" customWidth="1"/>
    <col min="9049" max="9049" width="11.85546875" style="29" customWidth="1"/>
    <col min="9050" max="9050" width="0" style="29" hidden="1" customWidth="1"/>
    <col min="9051" max="9051" width="9.140625" style="29" customWidth="1"/>
    <col min="9052" max="9052" width="8" style="29" customWidth="1"/>
    <col min="9053" max="9053" width="7.5703125" style="29" customWidth="1"/>
    <col min="9054" max="9054" width="9" style="29" customWidth="1"/>
    <col min="9055" max="9057" width="9.140625" style="29" customWidth="1"/>
    <col min="9058" max="9063" width="0" style="29" hidden="1" customWidth="1"/>
    <col min="9064" max="9294" width="9.140625" style="29"/>
    <col min="9295" max="9295" width="7.85546875" style="29" customWidth="1"/>
    <col min="9296" max="9296" width="57.85546875" style="29" customWidth="1"/>
    <col min="9297" max="9297" width="10.140625" style="29" customWidth="1"/>
    <col min="9298" max="9298" width="12.28515625" style="29" customWidth="1"/>
    <col min="9299" max="9301" width="0" style="29" hidden="1" customWidth="1"/>
    <col min="9302" max="9302" width="9.7109375" style="29" customWidth="1"/>
    <col min="9303" max="9304" width="10.7109375" style="29" customWidth="1"/>
    <col min="9305" max="9305" width="11.85546875" style="29" customWidth="1"/>
    <col min="9306" max="9306" width="0" style="29" hidden="1" customWidth="1"/>
    <col min="9307" max="9307" width="9.140625" style="29" customWidth="1"/>
    <col min="9308" max="9308" width="8" style="29" customWidth="1"/>
    <col min="9309" max="9309" width="7.5703125" style="29" customWidth="1"/>
    <col min="9310" max="9310" width="9" style="29" customWidth="1"/>
    <col min="9311" max="9313" width="9.140625" style="29" customWidth="1"/>
    <col min="9314" max="9319" width="0" style="29" hidden="1" customWidth="1"/>
    <col min="9320" max="9550" width="9.140625" style="29"/>
    <col min="9551" max="9551" width="7.85546875" style="29" customWidth="1"/>
    <col min="9552" max="9552" width="57.85546875" style="29" customWidth="1"/>
    <col min="9553" max="9553" width="10.140625" style="29" customWidth="1"/>
    <col min="9554" max="9554" width="12.28515625" style="29" customWidth="1"/>
    <col min="9555" max="9557" width="0" style="29" hidden="1" customWidth="1"/>
    <col min="9558" max="9558" width="9.7109375" style="29" customWidth="1"/>
    <col min="9559" max="9560" width="10.7109375" style="29" customWidth="1"/>
    <col min="9561" max="9561" width="11.85546875" style="29" customWidth="1"/>
    <col min="9562" max="9562" width="0" style="29" hidden="1" customWidth="1"/>
    <col min="9563" max="9563" width="9.140625" style="29" customWidth="1"/>
    <col min="9564" max="9564" width="8" style="29" customWidth="1"/>
    <col min="9565" max="9565" width="7.5703125" style="29" customWidth="1"/>
    <col min="9566" max="9566" width="9" style="29" customWidth="1"/>
    <col min="9567" max="9569" width="9.140625" style="29" customWidth="1"/>
    <col min="9570" max="9575" width="0" style="29" hidden="1" customWidth="1"/>
    <col min="9576" max="9806" width="9.140625" style="29"/>
    <col min="9807" max="9807" width="7.85546875" style="29" customWidth="1"/>
    <col min="9808" max="9808" width="57.85546875" style="29" customWidth="1"/>
    <col min="9809" max="9809" width="10.140625" style="29" customWidth="1"/>
    <col min="9810" max="9810" width="12.28515625" style="29" customWidth="1"/>
    <col min="9811" max="9813" width="0" style="29" hidden="1" customWidth="1"/>
    <col min="9814" max="9814" width="9.7109375" style="29" customWidth="1"/>
    <col min="9815" max="9816" width="10.7109375" style="29" customWidth="1"/>
    <col min="9817" max="9817" width="11.85546875" style="29" customWidth="1"/>
    <col min="9818" max="9818" width="0" style="29" hidden="1" customWidth="1"/>
    <col min="9819" max="9819" width="9.140625" style="29" customWidth="1"/>
    <col min="9820" max="9820" width="8" style="29" customWidth="1"/>
    <col min="9821" max="9821" width="7.5703125" style="29" customWidth="1"/>
    <col min="9822" max="9822" width="9" style="29" customWidth="1"/>
    <col min="9823" max="9825" width="9.140625" style="29" customWidth="1"/>
    <col min="9826" max="9831" width="0" style="29" hidden="1" customWidth="1"/>
    <col min="9832" max="10062" width="9.140625" style="29"/>
    <col min="10063" max="10063" width="7.85546875" style="29" customWidth="1"/>
    <col min="10064" max="10064" width="57.85546875" style="29" customWidth="1"/>
    <col min="10065" max="10065" width="10.140625" style="29" customWidth="1"/>
    <col min="10066" max="10066" width="12.28515625" style="29" customWidth="1"/>
    <col min="10067" max="10069" width="0" style="29" hidden="1" customWidth="1"/>
    <col min="10070" max="10070" width="9.7109375" style="29" customWidth="1"/>
    <col min="10071" max="10072" width="10.7109375" style="29" customWidth="1"/>
    <col min="10073" max="10073" width="11.85546875" style="29" customWidth="1"/>
    <col min="10074" max="10074" width="0" style="29" hidden="1" customWidth="1"/>
    <col min="10075" max="10075" width="9.140625" style="29" customWidth="1"/>
    <col min="10076" max="10076" width="8" style="29" customWidth="1"/>
    <col min="10077" max="10077" width="7.5703125" style="29" customWidth="1"/>
    <col min="10078" max="10078" width="9" style="29" customWidth="1"/>
    <col min="10079" max="10081" width="9.140625" style="29" customWidth="1"/>
    <col min="10082" max="10087" width="0" style="29" hidden="1" customWidth="1"/>
    <col min="10088" max="10318" width="9.140625" style="29"/>
    <col min="10319" max="10319" width="7.85546875" style="29" customWidth="1"/>
    <col min="10320" max="10320" width="57.85546875" style="29" customWidth="1"/>
    <col min="10321" max="10321" width="10.140625" style="29" customWidth="1"/>
    <col min="10322" max="10322" width="12.28515625" style="29" customWidth="1"/>
    <col min="10323" max="10325" width="0" style="29" hidden="1" customWidth="1"/>
    <col min="10326" max="10326" width="9.7109375" style="29" customWidth="1"/>
    <col min="10327" max="10328" width="10.7109375" style="29" customWidth="1"/>
    <col min="10329" max="10329" width="11.85546875" style="29" customWidth="1"/>
    <col min="10330" max="10330" width="0" style="29" hidden="1" customWidth="1"/>
    <col min="10331" max="10331" width="9.140625" style="29" customWidth="1"/>
    <col min="10332" max="10332" width="8" style="29" customWidth="1"/>
    <col min="10333" max="10333" width="7.5703125" style="29" customWidth="1"/>
    <col min="10334" max="10334" width="9" style="29" customWidth="1"/>
    <col min="10335" max="10337" width="9.140625" style="29" customWidth="1"/>
    <col min="10338" max="10343" width="0" style="29" hidden="1" customWidth="1"/>
    <col min="10344" max="10574" width="9.140625" style="29"/>
    <col min="10575" max="10575" width="7.85546875" style="29" customWidth="1"/>
    <col min="10576" max="10576" width="57.85546875" style="29" customWidth="1"/>
    <col min="10577" max="10577" width="10.140625" style="29" customWidth="1"/>
    <col min="10578" max="10578" width="12.28515625" style="29" customWidth="1"/>
    <col min="10579" max="10581" width="0" style="29" hidden="1" customWidth="1"/>
    <col min="10582" max="10582" width="9.7109375" style="29" customWidth="1"/>
    <col min="10583" max="10584" width="10.7109375" style="29" customWidth="1"/>
    <col min="10585" max="10585" width="11.85546875" style="29" customWidth="1"/>
    <col min="10586" max="10586" width="0" style="29" hidden="1" customWidth="1"/>
    <col min="10587" max="10587" width="9.140625" style="29" customWidth="1"/>
    <col min="10588" max="10588" width="8" style="29" customWidth="1"/>
    <col min="10589" max="10589" width="7.5703125" style="29" customWidth="1"/>
    <col min="10590" max="10590" width="9" style="29" customWidth="1"/>
    <col min="10591" max="10593" width="9.140625" style="29" customWidth="1"/>
    <col min="10594" max="10599" width="0" style="29" hidden="1" customWidth="1"/>
    <col min="10600" max="10830" width="9.140625" style="29"/>
    <col min="10831" max="10831" width="7.85546875" style="29" customWidth="1"/>
    <col min="10832" max="10832" width="57.85546875" style="29" customWidth="1"/>
    <col min="10833" max="10833" width="10.140625" style="29" customWidth="1"/>
    <col min="10834" max="10834" width="12.28515625" style="29" customWidth="1"/>
    <col min="10835" max="10837" width="0" style="29" hidden="1" customWidth="1"/>
    <col min="10838" max="10838" width="9.7109375" style="29" customWidth="1"/>
    <col min="10839" max="10840" width="10.7109375" style="29" customWidth="1"/>
    <col min="10841" max="10841" width="11.85546875" style="29" customWidth="1"/>
    <col min="10842" max="10842" width="0" style="29" hidden="1" customWidth="1"/>
    <col min="10843" max="10843" width="9.140625" style="29" customWidth="1"/>
    <col min="10844" max="10844" width="8" style="29" customWidth="1"/>
    <col min="10845" max="10845" width="7.5703125" style="29" customWidth="1"/>
    <col min="10846" max="10846" width="9" style="29" customWidth="1"/>
    <col min="10847" max="10849" width="9.140625" style="29" customWidth="1"/>
    <col min="10850" max="10855" width="0" style="29" hidden="1" customWidth="1"/>
    <col min="10856" max="11086" width="9.140625" style="29"/>
    <col min="11087" max="11087" width="7.85546875" style="29" customWidth="1"/>
    <col min="11088" max="11088" width="57.85546875" style="29" customWidth="1"/>
    <col min="11089" max="11089" width="10.140625" style="29" customWidth="1"/>
    <col min="11090" max="11090" width="12.28515625" style="29" customWidth="1"/>
    <col min="11091" max="11093" width="0" style="29" hidden="1" customWidth="1"/>
    <col min="11094" max="11094" width="9.7109375" style="29" customWidth="1"/>
    <col min="11095" max="11096" width="10.7109375" style="29" customWidth="1"/>
    <col min="11097" max="11097" width="11.85546875" style="29" customWidth="1"/>
    <col min="11098" max="11098" width="0" style="29" hidden="1" customWidth="1"/>
    <col min="11099" max="11099" width="9.140625" style="29" customWidth="1"/>
    <col min="11100" max="11100" width="8" style="29" customWidth="1"/>
    <col min="11101" max="11101" width="7.5703125" style="29" customWidth="1"/>
    <col min="11102" max="11102" width="9" style="29" customWidth="1"/>
    <col min="11103" max="11105" width="9.140625" style="29" customWidth="1"/>
    <col min="11106" max="11111" width="0" style="29" hidden="1" customWidth="1"/>
    <col min="11112" max="11342" width="9.140625" style="29"/>
    <col min="11343" max="11343" width="7.85546875" style="29" customWidth="1"/>
    <col min="11344" max="11344" width="57.85546875" style="29" customWidth="1"/>
    <col min="11345" max="11345" width="10.140625" style="29" customWidth="1"/>
    <col min="11346" max="11346" width="12.28515625" style="29" customWidth="1"/>
    <col min="11347" max="11349" width="0" style="29" hidden="1" customWidth="1"/>
    <col min="11350" max="11350" width="9.7109375" style="29" customWidth="1"/>
    <col min="11351" max="11352" width="10.7109375" style="29" customWidth="1"/>
    <col min="11353" max="11353" width="11.85546875" style="29" customWidth="1"/>
    <col min="11354" max="11354" width="0" style="29" hidden="1" customWidth="1"/>
    <col min="11355" max="11355" width="9.140625" style="29" customWidth="1"/>
    <col min="11356" max="11356" width="8" style="29" customWidth="1"/>
    <col min="11357" max="11357" width="7.5703125" style="29" customWidth="1"/>
    <col min="11358" max="11358" width="9" style="29" customWidth="1"/>
    <col min="11359" max="11361" width="9.140625" style="29" customWidth="1"/>
    <col min="11362" max="11367" width="0" style="29" hidden="1" customWidth="1"/>
    <col min="11368" max="11598" width="9.140625" style="29"/>
    <col min="11599" max="11599" width="7.85546875" style="29" customWidth="1"/>
    <col min="11600" max="11600" width="57.85546875" style="29" customWidth="1"/>
    <col min="11601" max="11601" width="10.140625" style="29" customWidth="1"/>
    <col min="11602" max="11602" width="12.28515625" style="29" customWidth="1"/>
    <col min="11603" max="11605" width="0" style="29" hidden="1" customWidth="1"/>
    <col min="11606" max="11606" width="9.7109375" style="29" customWidth="1"/>
    <col min="11607" max="11608" width="10.7109375" style="29" customWidth="1"/>
    <col min="11609" max="11609" width="11.85546875" style="29" customWidth="1"/>
    <col min="11610" max="11610" width="0" style="29" hidden="1" customWidth="1"/>
    <col min="11611" max="11611" width="9.140625" style="29" customWidth="1"/>
    <col min="11612" max="11612" width="8" style="29" customWidth="1"/>
    <col min="11613" max="11613" width="7.5703125" style="29" customWidth="1"/>
    <col min="11614" max="11614" width="9" style="29" customWidth="1"/>
    <col min="11615" max="11617" width="9.140625" style="29" customWidth="1"/>
    <col min="11618" max="11623" width="0" style="29" hidden="1" customWidth="1"/>
    <col min="11624" max="11854" width="9.140625" style="29"/>
    <col min="11855" max="11855" width="7.85546875" style="29" customWidth="1"/>
    <col min="11856" max="11856" width="57.85546875" style="29" customWidth="1"/>
    <col min="11857" max="11857" width="10.140625" style="29" customWidth="1"/>
    <col min="11858" max="11858" width="12.28515625" style="29" customWidth="1"/>
    <col min="11859" max="11861" width="0" style="29" hidden="1" customWidth="1"/>
    <col min="11862" max="11862" width="9.7109375" style="29" customWidth="1"/>
    <col min="11863" max="11864" width="10.7109375" style="29" customWidth="1"/>
    <col min="11865" max="11865" width="11.85546875" style="29" customWidth="1"/>
    <col min="11866" max="11866" width="0" style="29" hidden="1" customWidth="1"/>
    <col min="11867" max="11867" width="9.140625" style="29" customWidth="1"/>
    <col min="11868" max="11868" width="8" style="29" customWidth="1"/>
    <col min="11869" max="11869" width="7.5703125" style="29" customWidth="1"/>
    <col min="11870" max="11870" width="9" style="29" customWidth="1"/>
    <col min="11871" max="11873" width="9.140625" style="29" customWidth="1"/>
    <col min="11874" max="11879" width="0" style="29" hidden="1" customWidth="1"/>
    <col min="11880" max="12110" width="9.140625" style="29"/>
    <col min="12111" max="12111" width="7.85546875" style="29" customWidth="1"/>
    <col min="12112" max="12112" width="57.85546875" style="29" customWidth="1"/>
    <col min="12113" max="12113" width="10.140625" style="29" customWidth="1"/>
    <col min="12114" max="12114" width="12.28515625" style="29" customWidth="1"/>
    <col min="12115" max="12117" width="0" style="29" hidden="1" customWidth="1"/>
    <col min="12118" max="12118" width="9.7109375" style="29" customWidth="1"/>
    <col min="12119" max="12120" width="10.7109375" style="29" customWidth="1"/>
    <col min="12121" max="12121" width="11.85546875" style="29" customWidth="1"/>
    <col min="12122" max="12122" width="0" style="29" hidden="1" customWidth="1"/>
    <col min="12123" max="12123" width="9.140625" style="29" customWidth="1"/>
    <col min="12124" max="12124" width="8" style="29" customWidth="1"/>
    <col min="12125" max="12125" width="7.5703125" style="29" customWidth="1"/>
    <col min="12126" max="12126" width="9" style="29" customWidth="1"/>
    <col min="12127" max="12129" width="9.140625" style="29" customWidth="1"/>
    <col min="12130" max="12135" width="0" style="29" hidden="1" customWidth="1"/>
    <col min="12136" max="12366" width="9.140625" style="29"/>
    <col min="12367" max="12367" width="7.85546875" style="29" customWidth="1"/>
    <col min="12368" max="12368" width="57.85546875" style="29" customWidth="1"/>
    <col min="12369" max="12369" width="10.140625" style="29" customWidth="1"/>
    <col min="12370" max="12370" width="12.28515625" style="29" customWidth="1"/>
    <col min="12371" max="12373" width="0" style="29" hidden="1" customWidth="1"/>
    <col min="12374" max="12374" width="9.7109375" style="29" customWidth="1"/>
    <col min="12375" max="12376" width="10.7109375" style="29" customWidth="1"/>
    <col min="12377" max="12377" width="11.85546875" style="29" customWidth="1"/>
    <col min="12378" max="12378" width="0" style="29" hidden="1" customWidth="1"/>
    <col min="12379" max="12379" width="9.140625" style="29" customWidth="1"/>
    <col min="12380" max="12380" width="8" style="29" customWidth="1"/>
    <col min="12381" max="12381" width="7.5703125" style="29" customWidth="1"/>
    <col min="12382" max="12382" width="9" style="29" customWidth="1"/>
    <col min="12383" max="12385" width="9.140625" style="29" customWidth="1"/>
    <col min="12386" max="12391" width="0" style="29" hidden="1" customWidth="1"/>
    <col min="12392" max="12622" width="9.140625" style="29"/>
    <col min="12623" max="12623" width="7.85546875" style="29" customWidth="1"/>
    <col min="12624" max="12624" width="57.85546875" style="29" customWidth="1"/>
    <col min="12625" max="12625" width="10.140625" style="29" customWidth="1"/>
    <col min="12626" max="12626" width="12.28515625" style="29" customWidth="1"/>
    <col min="12627" max="12629" width="0" style="29" hidden="1" customWidth="1"/>
    <col min="12630" max="12630" width="9.7109375" style="29" customWidth="1"/>
    <col min="12631" max="12632" width="10.7109375" style="29" customWidth="1"/>
    <col min="12633" max="12633" width="11.85546875" style="29" customWidth="1"/>
    <col min="12634" max="12634" width="0" style="29" hidden="1" customWidth="1"/>
    <col min="12635" max="12635" width="9.140625" style="29" customWidth="1"/>
    <col min="12636" max="12636" width="8" style="29" customWidth="1"/>
    <col min="12637" max="12637" width="7.5703125" style="29" customWidth="1"/>
    <col min="12638" max="12638" width="9" style="29" customWidth="1"/>
    <col min="12639" max="12641" width="9.140625" style="29" customWidth="1"/>
    <col min="12642" max="12647" width="0" style="29" hidden="1" customWidth="1"/>
    <col min="12648" max="12878" width="9.140625" style="29"/>
    <col min="12879" max="12879" width="7.85546875" style="29" customWidth="1"/>
    <col min="12880" max="12880" width="57.85546875" style="29" customWidth="1"/>
    <col min="12881" max="12881" width="10.140625" style="29" customWidth="1"/>
    <col min="12882" max="12882" width="12.28515625" style="29" customWidth="1"/>
    <col min="12883" max="12885" width="0" style="29" hidden="1" customWidth="1"/>
    <col min="12886" max="12886" width="9.7109375" style="29" customWidth="1"/>
    <col min="12887" max="12888" width="10.7109375" style="29" customWidth="1"/>
    <col min="12889" max="12889" width="11.85546875" style="29" customWidth="1"/>
    <col min="12890" max="12890" width="0" style="29" hidden="1" customWidth="1"/>
    <col min="12891" max="12891" width="9.140625" style="29" customWidth="1"/>
    <col min="12892" max="12892" width="8" style="29" customWidth="1"/>
    <col min="12893" max="12893" width="7.5703125" style="29" customWidth="1"/>
    <col min="12894" max="12894" width="9" style="29" customWidth="1"/>
    <col min="12895" max="12897" width="9.140625" style="29" customWidth="1"/>
    <col min="12898" max="12903" width="0" style="29" hidden="1" customWidth="1"/>
    <col min="12904" max="13134" width="9.140625" style="29"/>
    <col min="13135" max="13135" width="7.85546875" style="29" customWidth="1"/>
    <col min="13136" max="13136" width="57.85546875" style="29" customWidth="1"/>
    <col min="13137" max="13137" width="10.140625" style="29" customWidth="1"/>
    <col min="13138" max="13138" width="12.28515625" style="29" customWidth="1"/>
    <col min="13139" max="13141" width="0" style="29" hidden="1" customWidth="1"/>
    <col min="13142" max="13142" width="9.7109375" style="29" customWidth="1"/>
    <col min="13143" max="13144" width="10.7109375" style="29" customWidth="1"/>
    <col min="13145" max="13145" width="11.85546875" style="29" customWidth="1"/>
    <col min="13146" max="13146" width="0" style="29" hidden="1" customWidth="1"/>
    <col min="13147" max="13147" width="9.140625" style="29" customWidth="1"/>
    <col min="13148" max="13148" width="8" style="29" customWidth="1"/>
    <col min="13149" max="13149" width="7.5703125" style="29" customWidth="1"/>
    <col min="13150" max="13150" width="9" style="29" customWidth="1"/>
    <col min="13151" max="13153" width="9.140625" style="29" customWidth="1"/>
    <col min="13154" max="13159" width="0" style="29" hidden="1" customWidth="1"/>
    <col min="13160" max="13390" width="9.140625" style="29"/>
    <col min="13391" max="13391" width="7.85546875" style="29" customWidth="1"/>
    <col min="13392" max="13392" width="57.85546875" style="29" customWidth="1"/>
    <col min="13393" max="13393" width="10.140625" style="29" customWidth="1"/>
    <col min="13394" max="13394" width="12.28515625" style="29" customWidth="1"/>
    <col min="13395" max="13397" width="0" style="29" hidden="1" customWidth="1"/>
    <col min="13398" max="13398" width="9.7109375" style="29" customWidth="1"/>
    <col min="13399" max="13400" width="10.7109375" style="29" customWidth="1"/>
    <col min="13401" max="13401" width="11.85546875" style="29" customWidth="1"/>
    <col min="13402" max="13402" width="0" style="29" hidden="1" customWidth="1"/>
    <col min="13403" max="13403" width="9.140625" style="29" customWidth="1"/>
    <col min="13404" max="13404" width="8" style="29" customWidth="1"/>
    <col min="13405" max="13405" width="7.5703125" style="29" customWidth="1"/>
    <col min="13406" max="13406" width="9" style="29" customWidth="1"/>
    <col min="13407" max="13409" width="9.140625" style="29" customWidth="1"/>
    <col min="13410" max="13415" width="0" style="29" hidden="1" customWidth="1"/>
    <col min="13416" max="13646" width="9.140625" style="29"/>
    <col min="13647" max="13647" width="7.85546875" style="29" customWidth="1"/>
    <col min="13648" max="13648" width="57.85546875" style="29" customWidth="1"/>
    <col min="13649" max="13649" width="10.140625" style="29" customWidth="1"/>
    <col min="13650" max="13650" width="12.28515625" style="29" customWidth="1"/>
    <col min="13651" max="13653" width="0" style="29" hidden="1" customWidth="1"/>
    <col min="13654" max="13654" width="9.7109375" style="29" customWidth="1"/>
    <col min="13655" max="13656" width="10.7109375" style="29" customWidth="1"/>
    <col min="13657" max="13657" width="11.85546875" style="29" customWidth="1"/>
    <col min="13658" max="13658" width="0" style="29" hidden="1" customWidth="1"/>
    <col min="13659" max="13659" width="9.140625" style="29" customWidth="1"/>
    <col min="13660" max="13660" width="8" style="29" customWidth="1"/>
    <col min="13661" max="13661" width="7.5703125" style="29" customWidth="1"/>
    <col min="13662" max="13662" width="9" style="29" customWidth="1"/>
    <col min="13663" max="13665" width="9.140625" style="29" customWidth="1"/>
    <col min="13666" max="13671" width="0" style="29" hidden="1" customWidth="1"/>
    <col min="13672" max="13902" width="9.140625" style="29"/>
    <col min="13903" max="13903" width="7.85546875" style="29" customWidth="1"/>
    <col min="13904" max="13904" width="57.85546875" style="29" customWidth="1"/>
    <col min="13905" max="13905" width="10.140625" style="29" customWidth="1"/>
    <col min="13906" max="13906" width="12.28515625" style="29" customWidth="1"/>
    <col min="13907" max="13909" width="0" style="29" hidden="1" customWidth="1"/>
    <col min="13910" max="13910" width="9.7109375" style="29" customWidth="1"/>
    <col min="13911" max="13912" width="10.7109375" style="29" customWidth="1"/>
    <col min="13913" max="13913" width="11.85546875" style="29" customWidth="1"/>
    <col min="13914" max="13914" width="0" style="29" hidden="1" customWidth="1"/>
    <col min="13915" max="13915" width="9.140625" style="29" customWidth="1"/>
    <col min="13916" max="13916" width="8" style="29" customWidth="1"/>
    <col min="13917" max="13917" width="7.5703125" style="29" customWidth="1"/>
    <col min="13918" max="13918" width="9" style="29" customWidth="1"/>
    <col min="13919" max="13921" width="9.140625" style="29" customWidth="1"/>
    <col min="13922" max="13927" width="0" style="29" hidden="1" customWidth="1"/>
    <col min="13928" max="14158" width="9.140625" style="29"/>
    <col min="14159" max="14159" width="7.85546875" style="29" customWidth="1"/>
    <col min="14160" max="14160" width="57.85546875" style="29" customWidth="1"/>
    <col min="14161" max="14161" width="10.140625" style="29" customWidth="1"/>
    <col min="14162" max="14162" width="12.28515625" style="29" customWidth="1"/>
    <col min="14163" max="14165" width="0" style="29" hidden="1" customWidth="1"/>
    <col min="14166" max="14166" width="9.7109375" style="29" customWidth="1"/>
    <col min="14167" max="14168" width="10.7109375" style="29" customWidth="1"/>
    <col min="14169" max="14169" width="11.85546875" style="29" customWidth="1"/>
    <col min="14170" max="14170" width="0" style="29" hidden="1" customWidth="1"/>
    <col min="14171" max="14171" width="9.140625" style="29" customWidth="1"/>
    <col min="14172" max="14172" width="8" style="29" customWidth="1"/>
    <col min="14173" max="14173" width="7.5703125" style="29" customWidth="1"/>
    <col min="14174" max="14174" width="9" style="29" customWidth="1"/>
    <col min="14175" max="14177" width="9.140625" style="29" customWidth="1"/>
    <col min="14178" max="14183" width="0" style="29" hidden="1" customWidth="1"/>
    <col min="14184" max="14414" width="9.140625" style="29"/>
    <col min="14415" max="14415" width="7.85546875" style="29" customWidth="1"/>
    <col min="14416" max="14416" width="57.85546875" style="29" customWidth="1"/>
    <col min="14417" max="14417" width="10.140625" style="29" customWidth="1"/>
    <col min="14418" max="14418" width="12.28515625" style="29" customWidth="1"/>
    <col min="14419" max="14421" width="0" style="29" hidden="1" customWidth="1"/>
    <col min="14422" max="14422" width="9.7109375" style="29" customWidth="1"/>
    <col min="14423" max="14424" width="10.7109375" style="29" customWidth="1"/>
    <col min="14425" max="14425" width="11.85546875" style="29" customWidth="1"/>
    <col min="14426" max="14426" width="0" style="29" hidden="1" customWidth="1"/>
    <col min="14427" max="14427" width="9.140625" style="29" customWidth="1"/>
    <col min="14428" max="14428" width="8" style="29" customWidth="1"/>
    <col min="14429" max="14429" width="7.5703125" style="29" customWidth="1"/>
    <col min="14430" max="14430" width="9" style="29" customWidth="1"/>
    <col min="14431" max="14433" width="9.140625" style="29" customWidth="1"/>
    <col min="14434" max="14439" width="0" style="29" hidden="1" customWidth="1"/>
    <col min="14440" max="14670" width="9.140625" style="29"/>
    <col min="14671" max="14671" width="7.85546875" style="29" customWidth="1"/>
    <col min="14672" max="14672" width="57.85546875" style="29" customWidth="1"/>
    <col min="14673" max="14673" width="10.140625" style="29" customWidth="1"/>
    <col min="14674" max="14674" width="12.28515625" style="29" customWidth="1"/>
    <col min="14675" max="14677" width="0" style="29" hidden="1" customWidth="1"/>
    <col min="14678" max="14678" width="9.7109375" style="29" customWidth="1"/>
    <col min="14679" max="14680" width="10.7109375" style="29" customWidth="1"/>
    <col min="14681" max="14681" width="11.85546875" style="29" customWidth="1"/>
    <col min="14682" max="14682" width="0" style="29" hidden="1" customWidth="1"/>
    <col min="14683" max="14683" width="9.140625" style="29" customWidth="1"/>
    <col min="14684" max="14684" width="8" style="29" customWidth="1"/>
    <col min="14685" max="14685" width="7.5703125" style="29" customWidth="1"/>
    <col min="14686" max="14686" width="9" style="29" customWidth="1"/>
    <col min="14687" max="14689" width="9.140625" style="29" customWidth="1"/>
    <col min="14690" max="14695" width="0" style="29" hidden="1" customWidth="1"/>
    <col min="14696" max="14926" width="9.140625" style="29"/>
    <col min="14927" max="14927" width="7.85546875" style="29" customWidth="1"/>
    <col min="14928" max="14928" width="57.85546875" style="29" customWidth="1"/>
    <col min="14929" max="14929" width="10.140625" style="29" customWidth="1"/>
    <col min="14930" max="14930" width="12.28515625" style="29" customWidth="1"/>
    <col min="14931" max="14933" width="0" style="29" hidden="1" customWidth="1"/>
    <col min="14934" max="14934" width="9.7109375" style="29" customWidth="1"/>
    <col min="14935" max="14936" width="10.7109375" style="29" customWidth="1"/>
    <col min="14937" max="14937" width="11.85546875" style="29" customWidth="1"/>
    <col min="14938" max="14938" width="0" style="29" hidden="1" customWidth="1"/>
    <col min="14939" max="14939" width="9.140625" style="29" customWidth="1"/>
    <col min="14940" max="14940" width="8" style="29" customWidth="1"/>
    <col min="14941" max="14941" width="7.5703125" style="29" customWidth="1"/>
    <col min="14942" max="14942" width="9" style="29" customWidth="1"/>
    <col min="14943" max="14945" width="9.140625" style="29" customWidth="1"/>
    <col min="14946" max="14951" width="0" style="29" hidden="1" customWidth="1"/>
    <col min="14952" max="15182" width="9.140625" style="29"/>
    <col min="15183" max="15183" width="7.85546875" style="29" customWidth="1"/>
    <col min="15184" max="15184" width="57.85546875" style="29" customWidth="1"/>
    <col min="15185" max="15185" width="10.140625" style="29" customWidth="1"/>
    <col min="15186" max="15186" width="12.28515625" style="29" customWidth="1"/>
    <col min="15187" max="15189" width="0" style="29" hidden="1" customWidth="1"/>
    <col min="15190" max="15190" width="9.7109375" style="29" customWidth="1"/>
    <col min="15191" max="15192" width="10.7109375" style="29" customWidth="1"/>
    <col min="15193" max="15193" width="11.85546875" style="29" customWidth="1"/>
    <col min="15194" max="15194" width="0" style="29" hidden="1" customWidth="1"/>
    <col min="15195" max="15195" width="9.140625" style="29" customWidth="1"/>
    <col min="15196" max="15196" width="8" style="29" customWidth="1"/>
    <col min="15197" max="15197" width="7.5703125" style="29" customWidth="1"/>
    <col min="15198" max="15198" width="9" style="29" customWidth="1"/>
    <col min="15199" max="15201" width="9.140625" style="29" customWidth="1"/>
    <col min="15202" max="15207" width="0" style="29" hidden="1" customWidth="1"/>
    <col min="15208" max="15438" width="9.140625" style="29"/>
    <col min="15439" max="15439" width="7.85546875" style="29" customWidth="1"/>
    <col min="15440" max="15440" width="57.85546875" style="29" customWidth="1"/>
    <col min="15441" max="15441" width="10.140625" style="29" customWidth="1"/>
    <col min="15442" max="15442" width="12.28515625" style="29" customWidth="1"/>
    <col min="15443" max="15445" width="0" style="29" hidden="1" customWidth="1"/>
    <col min="15446" max="15446" width="9.7109375" style="29" customWidth="1"/>
    <col min="15447" max="15448" width="10.7109375" style="29" customWidth="1"/>
    <col min="15449" max="15449" width="11.85546875" style="29" customWidth="1"/>
    <col min="15450" max="15450" width="0" style="29" hidden="1" customWidth="1"/>
    <col min="15451" max="15451" width="9.140625" style="29" customWidth="1"/>
    <col min="15452" max="15452" width="8" style="29" customWidth="1"/>
    <col min="15453" max="15453" width="7.5703125" style="29" customWidth="1"/>
    <col min="15454" max="15454" width="9" style="29" customWidth="1"/>
    <col min="15455" max="15457" width="9.140625" style="29" customWidth="1"/>
    <col min="15458" max="15463" width="0" style="29" hidden="1" customWidth="1"/>
    <col min="15464" max="15694" width="9.140625" style="29"/>
    <col min="15695" max="15695" width="7.85546875" style="29" customWidth="1"/>
    <col min="15696" max="15696" width="57.85546875" style="29" customWidth="1"/>
    <col min="15697" max="15697" width="10.140625" style="29" customWidth="1"/>
    <col min="15698" max="15698" width="12.28515625" style="29" customWidth="1"/>
    <col min="15699" max="15701" width="0" style="29" hidden="1" customWidth="1"/>
    <col min="15702" max="15702" width="9.7109375" style="29" customWidth="1"/>
    <col min="15703" max="15704" width="10.7109375" style="29" customWidth="1"/>
    <col min="15705" max="15705" width="11.85546875" style="29" customWidth="1"/>
    <col min="15706" max="15706" width="0" style="29" hidden="1" customWidth="1"/>
    <col min="15707" max="15707" width="9.140625" style="29" customWidth="1"/>
    <col min="15708" max="15708" width="8" style="29" customWidth="1"/>
    <col min="15709" max="15709" width="7.5703125" style="29" customWidth="1"/>
    <col min="15710" max="15710" width="9" style="29" customWidth="1"/>
    <col min="15711" max="15713" width="9.140625" style="29" customWidth="1"/>
    <col min="15714" max="15719" width="0" style="29" hidden="1" customWidth="1"/>
    <col min="15720" max="15950" width="9.140625" style="29"/>
    <col min="15951" max="15951" width="7.85546875" style="29" customWidth="1"/>
    <col min="15952" max="15952" width="57.85546875" style="29" customWidth="1"/>
    <col min="15953" max="15953" width="10.140625" style="29" customWidth="1"/>
    <col min="15954" max="15954" width="12.28515625" style="29" customWidth="1"/>
    <col min="15955" max="15957" width="0" style="29" hidden="1" customWidth="1"/>
    <col min="15958" max="15958" width="9.7109375" style="29" customWidth="1"/>
    <col min="15959" max="15960" width="10.7109375" style="29" customWidth="1"/>
    <col min="15961" max="15961" width="11.85546875" style="29" customWidth="1"/>
    <col min="15962" max="15962" width="0" style="29" hidden="1" customWidth="1"/>
    <col min="15963" max="15963" width="9.140625" style="29" customWidth="1"/>
    <col min="15964" max="15964" width="8" style="29" customWidth="1"/>
    <col min="15965" max="15965" width="7.5703125" style="29" customWidth="1"/>
    <col min="15966" max="15966" width="9" style="29" customWidth="1"/>
    <col min="15967" max="15969" width="9.140625" style="29" customWidth="1"/>
    <col min="15970" max="15975" width="0" style="29" hidden="1" customWidth="1"/>
    <col min="15976" max="16384" width="9.140625" style="29"/>
  </cols>
  <sheetData>
    <row r="1" spans="1:8" ht="9.75" customHeight="1" x14ac:dyDescent="0.25"/>
    <row r="2" spans="1:8" ht="15.75" customHeight="1" x14ac:dyDescent="0.25">
      <c r="A2" s="100" t="s">
        <v>100</v>
      </c>
      <c r="B2" s="100"/>
      <c r="C2" s="100"/>
      <c r="D2" s="100"/>
      <c r="E2" s="100"/>
      <c r="F2" s="100"/>
      <c r="G2" s="100"/>
      <c r="H2" s="100"/>
    </row>
    <row r="3" spans="1:8" ht="15.75" customHeight="1" x14ac:dyDescent="0.25">
      <c r="A3" s="27"/>
      <c r="B3" s="27"/>
      <c r="C3" s="27"/>
      <c r="D3" s="27"/>
      <c r="E3" s="27"/>
      <c r="F3" s="27"/>
      <c r="G3" s="27"/>
    </row>
    <row r="4" spans="1:8" ht="15.75" customHeight="1" x14ac:dyDescent="0.25">
      <c r="A4" s="107" t="s">
        <v>1</v>
      </c>
      <c r="B4" s="110"/>
      <c r="C4" s="111"/>
      <c r="D4" s="1"/>
      <c r="E4" s="2"/>
      <c r="F4" s="3"/>
      <c r="G4" s="28"/>
      <c r="H4" s="107" t="s">
        <v>0</v>
      </c>
    </row>
    <row r="5" spans="1:8" ht="15.75" customHeight="1" x14ac:dyDescent="0.25">
      <c r="A5" s="108"/>
      <c r="B5" s="135" t="s">
        <v>2</v>
      </c>
      <c r="C5" s="136"/>
      <c r="D5" s="139" t="s">
        <v>3</v>
      </c>
      <c r="E5" s="140"/>
      <c r="F5" s="141"/>
      <c r="G5" s="142" t="s">
        <v>4</v>
      </c>
      <c r="H5" s="108"/>
    </row>
    <row r="6" spans="1:8" ht="15" customHeight="1" x14ac:dyDescent="0.25">
      <c r="A6" s="108"/>
      <c r="B6" s="135"/>
      <c r="C6" s="136"/>
      <c r="D6" s="145" t="s">
        <v>5</v>
      </c>
      <c r="E6" s="145" t="s">
        <v>6</v>
      </c>
      <c r="F6" s="145" t="s">
        <v>7</v>
      </c>
      <c r="G6" s="143"/>
      <c r="H6" s="108"/>
    </row>
    <row r="7" spans="1:8" ht="15" customHeight="1" x14ac:dyDescent="0.25">
      <c r="A7" s="108"/>
      <c r="B7" s="135"/>
      <c r="C7" s="136"/>
      <c r="D7" s="146"/>
      <c r="E7" s="146"/>
      <c r="F7" s="146"/>
      <c r="G7" s="143"/>
      <c r="H7" s="108"/>
    </row>
    <row r="8" spans="1:8" ht="15.75" customHeight="1" x14ac:dyDescent="0.25">
      <c r="A8" s="109"/>
      <c r="B8" s="137"/>
      <c r="C8" s="138"/>
      <c r="D8" s="147"/>
      <c r="E8" s="147"/>
      <c r="F8" s="147"/>
      <c r="G8" s="144"/>
      <c r="H8" s="109"/>
    </row>
    <row r="9" spans="1:8" ht="18.75" customHeight="1" x14ac:dyDescent="0.25">
      <c r="A9" s="112" t="s">
        <v>33</v>
      </c>
      <c r="B9" s="113"/>
      <c r="C9" s="113"/>
      <c r="D9" s="113"/>
      <c r="E9" s="113"/>
      <c r="F9" s="113"/>
      <c r="G9" s="114"/>
      <c r="H9" s="72"/>
    </row>
    <row r="10" spans="1:8" ht="18" customHeight="1" x14ac:dyDescent="0.25">
      <c r="A10" s="112" t="s">
        <v>36</v>
      </c>
      <c r="B10" s="113"/>
      <c r="C10" s="114"/>
      <c r="D10" s="4"/>
      <c r="E10" s="4"/>
      <c r="F10" s="4"/>
      <c r="G10" s="4"/>
      <c r="H10" s="72"/>
    </row>
    <row r="11" spans="1:8" ht="34.5" customHeight="1" x14ac:dyDescent="0.25">
      <c r="A11" s="5" t="s">
        <v>98</v>
      </c>
      <c r="B11" s="105">
        <v>205</v>
      </c>
      <c r="C11" s="106"/>
      <c r="D11" s="16">
        <f>10.6-2.76-2</f>
        <v>5.84</v>
      </c>
      <c r="E11" s="16">
        <v>10</v>
      </c>
      <c r="F11" s="16">
        <f>72.5-13+2.56-8</f>
        <v>54.06</v>
      </c>
      <c r="G11" s="16">
        <v>329.6</v>
      </c>
      <c r="H11" s="45">
        <v>173</v>
      </c>
    </row>
    <row r="12" spans="1:8" ht="18" customHeight="1" x14ac:dyDescent="0.3">
      <c r="A12" s="46" t="s">
        <v>9</v>
      </c>
      <c r="B12" s="101">
        <v>200</v>
      </c>
      <c r="C12" s="102"/>
      <c r="D12" s="7">
        <v>0.17</v>
      </c>
      <c r="E12" s="7">
        <v>0.04</v>
      </c>
      <c r="F12" s="7">
        <v>10.5</v>
      </c>
      <c r="G12" s="7">
        <v>43.04</v>
      </c>
      <c r="H12" s="20">
        <v>376</v>
      </c>
    </row>
    <row r="13" spans="1:8" ht="18" customHeight="1" x14ac:dyDescent="0.3">
      <c r="A13" s="61" t="s">
        <v>82</v>
      </c>
      <c r="B13" s="98">
        <v>20</v>
      </c>
      <c r="C13" s="99"/>
      <c r="D13" s="7">
        <v>0.96799999999999997</v>
      </c>
      <c r="E13" s="7">
        <v>1.004</v>
      </c>
      <c r="F13" s="7">
        <v>6.4119999999999999</v>
      </c>
      <c r="G13" s="7">
        <v>38.56</v>
      </c>
      <c r="H13" s="20" t="s">
        <v>61</v>
      </c>
    </row>
    <row r="14" spans="1:8" s="37" customFormat="1" ht="18" customHeight="1" x14ac:dyDescent="0.25">
      <c r="A14" s="9" t="s">
        <v>10</v>
      </c>
      <c r="B14" s="103">
        <f>SUM(B11:C13)</f>
        <v>425</v>
      </c>
      <c r="C14" s="104"/>
      <c r="D14" s="10">
        <f>SUM(D11:D13)</f>
        <v>6.9779999999999998</v>
      </c>
      <c r="E14" s="10">
        <f>SUM(E11:E13)</f>
        <v>11.043999999999999</v>
      </c>
      <c r="F14" s="10">
        <f>SUM(F11:F13)</f>
        <v>70.972000000000008</v>
      </c>
      <c r="G14" s="10">
        <f>SUM(G11:G13)</f>
        <v>411.20000000000005</v>
      </c>
      <c r="H14" s="25"/>
    </row>
    <row r="15" spans="1:8" ht="18" customHeight="1" x14ac:dyDescent="0.25">
      <c r="A15" s="112" t="s">
        <v>34</v>
      </c>
      <c r="B15" s="113"/>
      <c r="C15" s="114"/>
      <c r="D15" s="4"/>
      <c r="E15" s="4"/>
      <c r="F15" s="4"/>
      <c r="G15" s="4"/>
      <c r="H15" s="72"/>
    </row>
    <row r="16" spans="1:8" ht="18.75" x14ac:dyDescent="0.3">
      <c r="A16" s="46" t="s">
        <v>90</v>
      </c>
      <c r="B16" s="98">
        <v>220</v>
      </c>
      <c r="C16" s="99"/>
      <c r="D16" s="18">
        <v>6.9</v>
      </c>
      <c r="E16" s="18">
        <v>14.12</v>
      </c>
      <c r="F16" s="18">
        <v>17.899999999999999</v>
      </c>
      <c r="G16" s="18">
        <v>226.28</v>
      </c>
      <c r="H16" s="20">
        <v>259</v>
      </c>
    </row>
    <row r="17" spans="1:8" ht="18" customHeight="1" x14ac:dyDescent="0.3">
      <c r="A17" s="12" t="s">
        <v>13</v>
      </c>
      <c r="B17" s="101">
        <v>200</v>
      </c>
      <c r="C17" s="102"/>
      <c r="D17" s="7">
        <v>0.3</v>
      </c>
      <c r="E17" s="7">
        <v>0.1</v>
      </c>
      <c r="F17" s="7">
        <v>23.666666666666668</v>
      </c>
      <c r="G17" s="7">
        <v>96</v>
      </c>
      <c r="H17" s="20">
        <v>349</v>
      </c>
    </row>
    <row r="18" spans="1:8" ht="18" customHeight="1" x14ac:dyDescent="0.3">
      <c r="A18" s="46" t="s">
        <v>14</v>
      </c>
      <c r="B18" s="98">
        <v>20</v>
      </c>
      <c r="C18" s="99"/>
      <c r="D18" s="7">
        <v>1</v>
      </c>
      <c r="E18" s="7">
        <v>0.2</v>
      </c>
      <c r="F18" s="7">
        <v>9.2000000000000011</v>
      </c>
      <c r="G18" s="7">
        <v>42.347999999999999</v>
      </c>
      <c r="H18" s="20" t="s">
        <v>61</v>
      </c>
    </row>
    <row r="19" spans="1:8" ht="18" customHeight="1" x14ac:dyDescent="0.3">
      <c r="A19" s="46" t="s">
        <v>15</v>
      </c>
      <c r="B19" s="98">
        <v>30</v>
      </c>
      <c r="C19" s="99"/>
      <c r="D19" s="7">
        <v>2.25</v>
      </c>
      <c r="E19" s="7">
        <v>0.22200000000000003</v>
      </c>
      <c r="F19" s="7">
        <v>14.549999999999999</v>
      </c>
      <c r="G19" s="7">
        <v>69.3</v>
      </c>
      <c r="H19" s="20" t="s">
        <v>61</v>
      </c>
    </row>
    <row r="20" spans="1:8" s="37" customFormat="1" ht="18" customHeight="1" x14ac:dyDescent="0.25">
      <c r="A20" s="9" t="s">
        <v>16</v>
      </c>
      <c r="B20" s="103">
        <f>SUM(B16:C19)</f>
        <v>470</v>
      </c>
      <c r="C20" s="104"/>
      <c r="D20" s="4">
        <f>SUM(D16:D19)</f>
        <v>10.45</v>
      </c>
      <c r="E20" s="4">
        <f>SUM(E16:E19)</f>
        <v>14.641999999999998</v>
      </c>
      <c r="F20" s="4">
        <f>SUM(F16:F19)</f>
        <v>65.316666666666663</v>
      </c>
      <c r="G20" s="4">
        <f>SUM(G16:G19)</f>
        <v>433.928</v>
      </c>
      <c r="H20" s="25"/>
    </row>
    <row r="21" spans="1:8" s="31" customFormat="1" ht="18" customHeight="1" x14ac:dyDescent="0.25">
      <c r="A21" s="35" t="s">
        <v>17</v>
      </c>
      <c r="B21" s="119"/>
      <c r="C21" s="120"/>
      <c r="D21" s="4">
        <f>D14+D20</f>
        <v>17.427999999999997</v>
      </c>
      <c r="E21" s="4">
        <f>E14+E20</f>
        <v>25.685999999999996</v>
      </c>
      <c r="F21" s="4">
        <f>F14+F20</f>
        <v>136.28866666666667</v>
      </c>
      <c r="G21" s="4">
        <f>G14+G20</f>
        <v>845.12800000000004</v>
      </c>
      <c r="H21" s="8"/>
    </row>
    <row r="22" spans="1:8" ht="18" customHeight="1" x14ac:dyDescent="0.25">
      <c r="A22" s="112" t="s">
        <v>35</v>
      </c>
      <c r="B22" s="113"/>
      <c r="C22" s="113"/>
      <c r="D22" s="113"/>
      <c r="E22" s="113"/>
      <c r="F22" s="113"/>
      <c r="G22" s="114"/>
      <c r="H22" s="72"/>
    </row>
    <row r="23" spans="1:8" ht="18" customHeight="1" x14ac:dyDescent="0.25">
      <c r="A23" s="112" t="s">
        <v>36</v>
      </c>
      <c r="B23" s="113"/>
      <c r="C23" s="114"/>
      <c r="D23" s="4"/>
      <c r="E23" s="4"/>
      <c r="F23" s="4"/>
      <c r="G23" s="4"/>
      <c r="H23" s="72"/>
    </row>
    <row r="24" spans="1:8" ht="18.75" x14ac:dyDescent="0.3">
      <c r="A24" s="5" t="s">
        <v>62</v>
      </c>
      <c r="B24" s="149">
        <v>200</v>
      </c>
      <c r="C24" s="149"/>
      <c r="D24" s="7">
        <v>8.6333333333333329</v>
      </c>
      <c r="E24" s="7">
        <v>15</v>
      </c>
      <c r="F24" s="7">
        <v>46.7</v>
      </c>
      <c r="G24" s="7">
        <v>356.33</v>
      </c>
      <c r="H24" s="20">
        <v>204</v>
      </c>
    </row>
    <row r="25" spans="1:8" ht="18" customHeight="1" x14ac:dyDescent="0.3">
      <c r="A25" s="46" t="s">
        <v>82</v>
      </c>
      <c r="B25" s="98">
        <v>40</v>
      </c>
      <c r="C25" s="99"/>
      <c r="D25" s="7">
        <v>2</v>
      </c>
      <c r="E25" s="7">
        <v>2</v>
      </c>
      <c r="F25" s="7">
        <v>12.8</v>
      </c>
      <c r="G25" s="7">
        <v>77.2</v>
      </c>
      <c r="H25" s="20" t="s">
        <v>61</v>
      </c>
    </row>
    <row r="26" spans="1:8" ht="18" customHeight="1" x14ac:dyDescent="0.3">
      <c r="A26" s="17" t="s">
        <v>18</v>
      </c>
      <c r="B26" s="98">
        <v>200</v>
      </c>
      <c r="C26" s="99"/>
      <c r="D26" s="7">
        <v>0.26</v>
      </c>
      <c r="E26" s="7">
        <v>0.05</v>
      </c>
      <c r="F26" s="7">
        <v>12.26</v>
      </c>
      <c r="G26" s="7">
        <v>49.72</v>
      </c>
      <c r="H26" s="20">
        <v>377</v>
      </c>
    </row>
    <row r="27" spans="1:8" s="37" customFormat="1" ht="18" customHeight="1" x14ac:dyDescent="0.25">
      <c r="A27" s="9" t="s">
        <v>10</v>
      </c>
      <c r="B27" s="103">
        <f>SUM(B24:C26)</f>
        <v>440</v>
      </c>
      <c r="C27" s="104"/>
      <c r="D27" s="10">
        <f>SUM(D24:D26)</f>
        <v>10.893333333333333</v>
      </c>
      <c r="E27" s="10">
        <f>SUM(E24:E26)</f>
        <v>17.05</v>
      </c>
      <c r="F27" s="10">
        <f>SUM(F24:F26)</f>
        <v>71.760000000000005</v>
      </c>
      <c r="G27" s="10">
        <f>SUM(G24:G26)</f>
        <v>483.25</v>
      </c>
      <c r="H27" s="25"/>
    </row>
    <row r="28" spans="1:8" ht="18" customHeight="1" x14ac:dyDescent="0.25">
      <c r="A28" s="112" t="s">
        <v>34</v>
      </c>
      <c r="B28" s="113"/>
      <c r="C28" s="114"/>
      <c r="D28" s="4"/>
      <c r="E28" s="4"/>
      <c r="F28" s="4"/>
      <c r="G28" s="4"/>
      <c r="H28" s="72"/>
    </row>
    <row r="29" spans="1:8" ht="18.75" x14ac:dyDescent="0.3">
      <c r="A29" s="17" t="s">
        <v>81</v>
      </c>
      <c r="B29" s="125">
        <v>100</v>
      </c>
      <c r="C29" s="126"/>
      <c r="D29" s="39">
        <v>5.6</v>
      </c>
      <c r="E29" s="39">
        <v>2.6</v>
      </c>
      <c r="F29" s="39">
        <v>10.199999999999999</v>
      </c>
      <c r="G29" s="39">
        <v>148</v>
      </c>
      <c r="H29" s="20" t="s">
        <v>102</v>
      </c>
    </row>
    <row r="30" spans="1:8" ht="18.75" x14ac:dyDescent="0.3">
      <c r="A30" s="46" t="s">
        <v>11</v>
      </c>
      <c r="B30" s="98">
        <v>150</v>
      </c>
      <c r="C30" s="99"/>
      <c r="D30" s="7">
        <v>4.9000000000000004</v>
      </c>
      <c r="E30" s="7">
        <v>10.6</v>
      </c>
      <c r="F30" s="7">
        <v>11.9</v>
      </c>
      <c r="G30" s="7">
        <v>215.1</v>
      </c>
      <c r="H30" s="20">
        <v>171</v>
      </c>
    </row>
    <row r="31" spans="1:8" ht="18.75" x14ac:dyDescent="0.3">
      <c r="A31" s="12" t="s">
        <v>26</v>
      </c>
      <c r="B31" s="101">
        <v>200</v>
      </c>
      <c r="C31" s="102"/>
      <c r="D31" s="14">
        <v>0.17</v>
      </c>
      <c r="E31" s="14">
        <v>0.04</v>
      </c>
      <c r="F31" s="7">
        <v>23.1</v>
      </c>
      <c r="G31" s="7">
        <v>93.5</v>
      </c>
      <c r="H31" s="20">
        <v>639</v>
      </c>
    </row>
    <row r="32" spans="1:8" ht="18" customHeight="1" x14ac:dyDescent="0.3">
      <c r="A32" s="46" t="s">
        <v>14</v>
      </c>
      <c r="B32" s="98">
        <v>20</v>
      </c>
      <c r="C32" s="99"/>
      <c r="D32" s="7">
        <v>1</v>
      </c>
      <c r="E32" s="7">
        <v>0.2</v>
      </c>
      <c r="F32" s="7">
        <v>9.2000000000000011</v>
      </c>
      <c r="G32" s="7">
        <v>42.347999999999999</v>
      </c>
      <c r="H32" s="20" t="s">
        <v>61</v>
      </c>
    </row>
    <row r="33" spans="1:8" ht="18" customHeight="1" x14ac:dyDescent="0.3">
      <c r="A33" s="46" t="s">
        <v>15</v>
      </c>
      <c r="B33" s="98">
        <v>30</v>
      </c>
      <c r="C33" s="99"/>
      <c r="D33" s="7">
        <v>2.25</v>
      </c>
      <c r="E33" s="7">
        <v>0.22200000000000003</v>
      </c>
      <c r="F33" s="7">
        <v>14.549999999999999</v>
      </c>
      <c r="G33" s="7">
        <v>69.3</v>
      </c>
      <c r="H33" s="20" t="s">
        <v>61</v>
      </c>
    </row>
    <row r="34" spans="1:8" s="37" customFormat="1" ht="18" customHeight="1" x14ac:dyDescent="0.25">
      <c r="A34" s="9" t="s">
        <v>16</v>
      </c>
      <c r="B34" s="103">
        <f>SUM(B29:C33)</f>
        <v>500</v>
      </c>
      <c r="C34" s="104"/>
      <c r="D34" s="4">
        <f>SUM(D29:D33)</f>
        <v>13.92</v>
      </c>
      <c r="E34" s="4">
        <f>SUM(E29:E33)</f>
        <v>13.661999999999997</v>
      </c>
      <c r="F34" s="4">
        <f>SUM(F29:F33)</f>
        <v>68.95</v>
      </c>
      <c r="G34" s="4">
        <f>SUM(G29:G33)</f>
        <v>568.24800000000005</v>
      </c>
      <c r="H34" s="25"/>
    </row>
    <row r="35" spans="1:8" s="31" customFormat="1" ht="18" customHeight="1" x14ac:dyDescent="0.25">
      <c r="A35" s="35" t="s">
        <v>17</v>
      </c>
      <c r="B35" s="119"/>
      <c r="C35" s="120"/>
      <c r="D35" s="4">
        <f>D27+D34</f>
        <v>24.813333333333333</v>
      </c>
      <c r="E35" s="4">
        <f>E27+E34</f>
        <v>30.711999999999996</v>
      </c>
      <c r="F35" s="4">
        <f>F27+F34</f>
        <v>140.71</v>
      </c>
      <c r="G35" s="4">
        <f>G27+G34</f>
        <v>1051.498</v>
      </c>
      <c r="H35" s="8"/>
    </row>
    <row r="36" spans="1:8" ht="18" customHeight="1" x14ac:dyDescent="0.25">
      <c r="A36" s="112" t="s">
        <v>37</v>
      </c>
      <c r="B36" s="113"/>
      <c r="C36" s="113"/>
      <c r="D36" s="113"/>
      <c r="E36" s="113"/>
      <c r="F36" s="113"/>
      <c r="G36" s="114"/>
      <c r="H36" s="72"/>
    </row>
    <row r="37" spans="1:8" ht="18" customHeight="1" x14ac:dyDescent="0.25">
      <c r="A37" s="112" t="s">
        <v>36</v>
      </c>
      <c r="B37" s="113"/>
      <c r="C37" s="114"/>
      <c r="D37" s="4"/>
      <c r="E37" s="4"/>
      <c r="F37" s="4"/>
      <c r="G37" s="4"/>
      <c r="H37" s="72"/>
    </row>
    <row r="38" spans="1:8" ht="37.5" x14ac:dyDescent="0.3">
      <c r="A38" s="63" t="s">
        <v>95</v>
      </c>
      <c r="B38" s="105">
        <v>205</v>
      </c>
      <c r="C38" s="106"/>
      <c r="D38" s="16">
        <f>10.6-2.76-2</f>
        <v>5.84</v>
      </c>
      <c r="E38" s="16">
        <v>10</v>
      </c>
      <c r="F38" s="16">
        <f>72.5-13+2.56-8</f>
        <v>54.06</v>
      </c>
      <c r="G38" s="16">
        <v>329.6</v>
      </c>
      <c r="H38" s="45">
        <v>175</v>
      </c>
    </row>
    <row r="39" spans="1:8" ht="18" customHeight="1" x14ac:dyDescent="0.3">
      <c r="A39" s="46" t="s">
        <v>82</v>
      </c>
      <c r="B39" s="98">
        <v>40</v>
      </c>
      <c r="C39" s="99"/>
      <c r="D39" s="7">
        <v>2</v>
      </c>
      <c r="E39" s="7">
        <v>2</v>
      </c>
      <c r="F39" s="7">
        <v>12.8</v>
      </c>
      <c r="G39" s="7">
        <v>77.2</v>
      </c>
      <c r="H39" s="20" t="s">
        <v>61</v>
      </c>
    </row>
    <row r="40" spans="1:8" ht="18" customHeight="1" x14ac:dyDescent="0.3">
      <c r="A40" s="46" t="s">
        <v>73</v>
      </c>
      <c r="B40" s="98">
        <v>200</v>
      </c>
      <c r="C40" s="99"/>
      <c r="D40" s="7">
        <v>0.17</v>
      </c>
      <c r="E40" s="7">
        <v>0.04</v>
      </c>
      <c r="F40" s="7">
        <v>10.5</v>
      </c>
      <c r="G40" s="7">
        <v>43.04</v>
      </c>
      <c r="H40" s="20">
        <v>376</v>
      </c>
    </row>
    <row r="41" spans="1:8" s="37" customFormat="1" ht="18" customHeight="1" x14ac:dyDescent="0.25">
      <c r="A41" s="9" t="s">
        <v>10</v>
      </c>
      <c r="B41" s="103">
        <f>SUM(B38:C40)</f>
        <v>445</v>
      </c>
      <c r="C41" s="104"/>
      <c r="D41" s="10">
        <f>SUM(D38:D40)</f>
        <v>8.01</v>
      </c>
      <c r="E41" s="10">
        <f>SUM(E38:E40)</f>
        <v>12.04</v>
      </c>
      <c r="F41" s="10">
        <f>SUM(F38:F40)</f>
        <v>77.36</v>
      </c>
      <c r="G41" s="10">
        <f>SUM(G38:G40)</f>
        <v>449.84000000000003</v>
      </c>
      <c r="H41" s="25"/>
    </row>
    <row r="42" spans="1:8" ht="18" customHeight="1" x14ac:dyDescent="0.25">
      <c r="A42" s="112" t="s">
        <v>34</v>
      </c>
      <c r="B42" s="113"/>
      <c r="C42" s="114"/>
      <c r="D42" s="4"/>
      <c r="E42" s="4"/>
      <c r="F42" s="4"/>
      <c r="G42" s="4"/>
      <c r="H42" s="72"/>
    </row>
    <row r="43" spans="1:8" ht="18" customHeight="1" x14ac:dyDescent="0.3">
      <c r="A43" s="5" t="s">
        <v>63</v>
      </c>
      <c r="B43" s="101">
        <v>150</v>
      </c>
      <c r="C43" s="102"/>
      <c r="D43" s="7">
        <v>10.3</v>
      </c>
      <c r="E43" s="7">
        <v>7.3</v>
      </c>
      <c r="F43" s="7">
        <v>15.8</v>
      </c>
      <c r="G43" s="7">
        <v>209.62</v>
      </c>
      <c r="H43" s="20">
        <v>198</v>
      </c>
    </row>
    <row r="44" spans="1:8" ht="18" customHeight="1" x14ac:dyDescent="0.3">
      <c r="A44" s="47" t="s">
        <v>19</v>
      </c>
      <c r="B44" s="133">
        <v>110</v>
      </c>
      <c r="C44" s="134"/>
      <c r="D44" s="18">
        <v>7.8090909090909086</v>
      </c>
      <c r="E44" s="18">
        <v>7.6999999999999993</v>
      </c>
      <c r="F44" s="18">
        <v>8.0909090909090917</v>
      </c>
      <c r="G44" s="18">
        <v>132.54</v>
      </c>
      <c r="H44" s="20" t="s">
        <v>28</v>
      </c>
    </row>
    <row r="45" spans="1:8" ht="18" customHeight="1" x14ac:dyDescent="0.3">
      <c r="A45" s="12" t="s">
        <v>13</v>
      </c>
      <c r="B45" s="105">
        <v>200</v>
      </c>
      <c r="C45" s="106"/>
      <c r="D45" s="7">
        <v>0.3</v>
      </c>
      <c r="E45" s="7">
        <v>0.1</v>
      </c>
      <c r="F45" s="7">
        <v>23.666666666666668</v>
      </c>
      <c r="G45" s="7">
        <v>96</v>
      </c>
      <c r="H45" s="20">
        <v>349</v>
      </c>
    </row>
    <row r="46" spans="1:8" ht="18" customHeight="1" x14ac:dyDescent="0.3">
      <c r="A46" s="46" t="s">
        <v>14</v>
      </c>
      <c r="B46" s="98">
        <v>20</v>
      </c>
      <c r="C46" s="99"/>
      <c r="D46" s="7">
        <v>1</v>
      </c>
      <c r="E46" s="7">
        <v>0.2</v>
      </c>
      <c r="F46" s="7">
        <v>9.2000000000000011</v>
      </c>
      <c r="G46" s="7">
        <v>42.347999999999999</v>
      </c>
      <c r="H46" s="20" t="s">
        <v>61</v>
      </c>
    </row>
    <row r="47" spans="1:8" ht="18" customHeight="1" x14ac:dyDescent="0.3">
      <c r="A47" s="46" t="s">
        <v>15</v>
      </c>
      <c r="B47" s="98">
        <v>30</v>
      </c>
      <c r="C47" s="99"/>
      <c r="D47" s="7">
        <v>2.25</v>
      </c>
      <c r="E47" s="7">
        <v>0.22200000000000003</v>
      </c>
      <c r="F47" s="7">
        <v>14.549999999999999</v>
      </c>
      <c r="G47" s="7">
        <v>69.3</v>
      </c>
      <c r="H47" s="20" t="s">
        <v>61</v>
      </c>
    </row>
    <row r="48" spans="1:8" s="37" customFormat="1" ht="18" customHeight="1" x14ac:dyDescent="0.25">
      <c r="A48" s="9" t="s">
        <v>16</v>
      </c>
      <c r="B48" s="103">
        <f>SUM(B43:C47)</f>
        <v>510</v>
      </c>
      <c r="C48" s="104"/>
      <c r="D48" s="4">
        <f>SUM(D43:D47)</f>
        <v>21.65909090909091</v>
      </c>
      <c r="E48" s="4">
        <f>SUM(E43:E47)</f>
        <v>15.521999999999998</v>
      </c>
      <c r="F48" s="4">
        <f>SUM(F43:F47)</f>
        <v>71.307575757575762</v>
      </c>
      <c r="G48" s="4">
        <f>SUM(G43:G47)</f>
        <v>549.80799999999999</v>
      </c>
      <c r="H48" s="25"/>
    </row>
    <row r="49" spans="1:8" s="31" customFormat="1" ht="18" customHeight="1" x14ac:dyDescent="0.25">
      <c r="A49" s="35" t="s">
        <v>17</v>
      </c>
      <c r="B49" s="119"/>
      <c r="C49" s="120"/>
      <c r="D49" s="4">
        <f>D41+D48</f>
        <v>29.669090909090912</v>
      </c>
      <c r="E49" s="4">
        <f>E41+E48</f>
        <v>27.561999999999998</v>
      </c>
      <c r="F49" s="4">
        <f>F41+F48</f>
        <v>148.66757575757578</v>
      </c>
      <c r="G49" s="4">
        <f>G41+G48</f>
        <v>999.64800000000002</v>
      </c>
      <c r="H49" s="8"/>
    </row>
    <row r="50" spans="1:8" ht="18" customHeight="1" x14ac:dyDescent="0.25">
      <c r="A50" s="112" t="s">
        <v>38</v>
      </c>
      <c r="B50" s="113"/>
      <c r="C50" s="113"/>
      <c r="D50" s="113"/>
      <c r="E50" s="113"/>
      <c r="F50" s="113"/>
      <c r="G50" s="114"/>
      <c r="H50" s="72"/>
    </row>
    <row r="51" spans="1:8" ht="18" customHeight="1" x14ac:dyDescent="0.25">
      <c r="A51" s="43" t="s">
        <v>36</v>
      </c>
      <c r="B51" s="112"/>
      <c r="C51" s="114"/>
      <c r="D51" s="4"/>
      <c r="E51" s="4"/>
      <c r="F51" s="4"/>
      <c r="G51" s="4"/>
      <c r="H51" s="72"/>
    </row>
    <row r="52" spans="1:8" ht="18.75" x14ac:dyDescent="0.3">
      <c r="A52" s="47" t="s">
        <v>106</v>
      </c>
      <c r="B52" s="123">
        <v>180</v>
      </c>
      <c r="C52" s="124"/>
      <c r="D52" s="18">
        <v>3.8</v>
      </c>
      <c r="E52" s="18">
        <v>15.6</v>
      </c>
      <c r="F52" s="18">
        <v>40.200000000000003</v>
      </c>
      <c r="G52" s="18">
        <v>356.4</v>
      </c>
      <c r="H52" s="20">
        <v>234</v>
      </c>
    </row>
    <row r="53" spans="1:8" ht="18" customHeight="1" x14ac:dyDescent="0.3">
      <c r="A53" s="46" t="s">
        <v>82</v>
      </c>
      <c r="B53" s="127">
        <v>50</v>
      </c>
      <c r="C53" s="128"/>
      <c r="D53" s="7">
        <v>2.5</v>
      </c>
      <c r="E53" s="7">
        <v>2.5</v>
      </c>
      <c r="F53" s="7">
        <v>16</v>
      </c>
      <c r="G53" s="7">
        <v>96.5</v>
      </c>
      <c r="H53" s="20" t="s">
        <v>61</v>
      </c>
    </row>
    <row r="54" spans="1:8" ht="18" customHeight="1" x14ac:dyDescent="0.3">
      <c r="A54" s="46" t="s">
        <v>9</v>
      </c>
      <c r="B54" s="129">
        <v>200</v>
      </c>
      <c r="C54" s="130"/>
      <c r="D54" s="7">
        <v>0.17</v>
      </c>
      <c r="E54" s="7">
        <v>0.04</v>
      </c>
      <c r="F54" s="7">
        <v>10.5</v>
      </c>
      <c r="G54" s="7">
        <v>43.04</v>
      </c>
      <c r="H54" s="20">
        <v>376</v>
      </c>
    </row>
    <row r="55" spans="1:8" s="31" customFormat="1" ht="18" customHeight="1" x14ac:dyDescent="0.25">
      <c r="A55" s="9" t="s">
        <v>10</v>
      </c>
      <c r="B55" s="131">
        <f>SUM(B52:C54)</f>
        <v>430</v>
      </c>
      <c r="C55" s="132"/>
      <c r="D55" s="10">
        <f>SUM(D52:D54)</f>
        <v>6.47</v>
      </c>
      <c r="E55" s="10">
        <f>SUM(E52:E54)</f>
        <v>18.14</v>
      </c>
      <c r="F55" s="10">
        <f>SUM(F52:F54)</f>
        <v>66.7</v>
      </c>
      <c r="G55" s="10">
        <f>SUM(G52:G54)</f>
        <v>495.94</v>
      </c>
      <c r="H55" s="25"/>
    </row>
    <row r="56" spans="1:8" s="31" customFormat="1" ht="18" customHeight="1" x14ac:dyDescent="0.25">
      <c r="A56" s="112" t="s">
        <v>34</v>
      </c>
      <c r="B56" s="113"/>
      <c r="C56" s="11"/>
      <c r="D56" s="4"/>
      <c r="E56" s="4"/>
      <c r="F56" s="4"/>
      <c r="G56" s="4"/>
      <c r="H56" s="49"/>
    </row>
    <row r="57" spans="1:8" ht="26.25" customHeight="1" x14ac:dyDescent="0.3">
      <c r="A57" s="15" t="s">
        <v>54</v>
      </c>
      <c r="B57" s="117">
        <v>110</v>
      </c>
      <c r="C57" s="118"/>
      <c r="D57" s="38">
        <v>6.1661157024793392</v>
      </c>
      <c r="E57" s="38">
        <v>5.206611570247933</v>
      </c>
      <c r="F57" s="38">
        <v>6.4710743801652884</v>
      </c>
      <c r="G57" s="38">
        <v>97.048264462809897</v>
      </c>
      <c r="H57" s="20" t="s">
        <v>104</v>
      </c>
    </row>
    <row r="58" spans="1:8" ht="18" customHeight="1" x14ac:dyDescent="0.3">
      <c r="A58" s="47" t="s">
        <v>86</v>
      </c>
      <c r="B58" s="133">
        <v>150</v>
      </c>
      <c r="C58" s="134"/>
      <c r="D58" s="16">
        <v>5.4</v>
      </c>
      <c r="E58" s="16">
        <v>9.1999999999999993</v>
      </c>
      <c r="F58" s="16">
        <v>26.4</v>
      </c>
      <c r="G58" s="16">
        <v>210</v>
      </c>
      <c r="H58" s="20" t="s">
        <v>92</v>
      </c>
    </row>
    <row r="59" spans="1:8" ht="18" customHeight="1" x14ac:dyDescent="0.3">
      <c r="A59" s="12" t="s">
        <v>67</v>
      </c>
      <c r="B59" s="101">
        <v>200</v>
      </c>
      <c r="C59" s="102"/>
      <c r="D59" s="14">
        <v>0.27</v>
      </c>
      <c r="E59" s="14">
        <v>0.1</v>
      </c>
      <c r="F59" s="7">
        <v>26.55</v>
      </c>
      <c r="G59" s="7">
        <v>108.2</v>
      </c>
      <c r="H59" s="20">
        <v>396</v>
      </c>
    </row>
    <row r="60" spans="1:8" s="31" customFormat="1" ht="18" customHeight="1" x14ac:dyDescent="0.3">
      <c r="A60" s="46" t="s">
        <v>14</v>
      </c>
      <c r="B60" s="98">
        <v>20</v>
      </c>
      <c r="C60" s="99"/>
      <c r="D60" s="7">
        <v>1</v>
      </c>
      <c r="E60" s="7">
        <v>0.2</v>
      </c>
      <c r="F60" s="7">
        <v>9.2000000000000011</v>
      </c>
      <c r="G60" s="7">
        <v>42.347999999999999</v>
      </c>
      <c r="H60" s="20" t="s">
        <v>61</v>
      </c>
    </row>
    <row r="61" spans="1:8" s="31" customFormat="1" ht="18" customHeight="1" x14ac:dyDescent="0.3">
      <c r="A61" s="46" t="s">
        <v>15</v>
      </c>
      <c r="B61" s="98">
        <v>30</v>
      </c>
      <c r="C61" s="99"/>
      <c r="D61" s="7">
        <v>2.25</v>
      </c>
      <c r="E61" s="7">
        <v>0.22200000000000003</v>
      </c>
      <c r="F61" s="7">
        <v>14.549999999999999</v>
      </c>
      <c r="G61" s="7">
        <v>69.3</v>
      </c>
      <c r="H61" s="20" t="s">
        <v>61</v>
      </c>
    </row>
    <row r="62" spans="1:8" s="31" customFormat="1" ht="18" customHeight="1" x14ac:dyDescent="0.25">
      <c r="A62" s="9" t="s">
        <v>16</v>
      </c>
      <c r="B62" s="103">
        <f>SUM(B57:C61)</f>
        <v>510</v>
      </c>
      <c r="C62" s="104"/>
      <c r="D62" s="4">
        <f>SUM(D57:D61)</f>
        <v>15.08611570247934</v>
      </c>
      <c r="E62" s="4">
        <f>SUM(E57:E61)</f>
        <v>14.928611570247931</v>
      </c>
      <c r="F62" s="4">
        <f>SUM(F57:F61)</f>
        <v>83.171074380165294</v>
      </c>
      <c r="G62" s="4">
        <f>SUM(G57:G61)</f>
        <v>526.89626446280988</v>
      </c>
      <c r="H62" s="25"/>
    </row>
    <row r="63" spans="1:8" ht="18" customHeight="1" x14ac:dyDescent="0.25">
      <c r="A63" s="35" t="s">
        <v>17</v>
      </c>
      <c r="B63" s="119"/>
      <c r="C63" s="120"/>
      <c r="D63" s="4">
        <f>D55+D62</f>
        <v>21.556115702479339</v>
      </c>
      <c r="E63" s="4">
        <f>E55+E62</f>
        <v>33.068611570247931</v>
      </c>
      <c r="F63" s="4">
        <f>F55+F62</f>
        <v>149.87107438016528</v>
      </c>
      <c r="G63" s="4">
        <f>G55+G62</f>
        <v>1022.8362644628098</v>
      </c>
      <c r="H63" s="8"/>
    </row>
    <row r="64" spans="1:8" ht="18" customHeight="1" x14ac:dyDescent="0.25">
      <c r="A64" s="112" t="s">
        <v>39</v>
      </c>
      <c r="B64" s="113"/>
      <c r="C64" s="113"/>
      <c r="D64" s="113"/>
      <c r="E64" s="113"/>
      <c r="F64" s="113"/>
      <c r="G64" s="114"/>
      <c r="H64" s="72"/>
    </row>
    <row r="65" spans="1:8" ht="18" customHeight="1" x14ac:dyDescent="0.25">
      <c r="A65" s="112" t="s">
        <v>36</v>
      </c>
      <c r="B65" s="113"/>
      <c r="C65" s="114"/>
      <c r="D65" s="4"/>
      <c r="E65" s="4"/>
      <c r="F65" s="4"/>
      <c r="G65" s="4"/>
      <c r="H65" s="72"/>
    </row>
    <row r="66" spans="1:8" ht="18.75" x14ac:dyDescent="0.3">
      <c r="A66" s="5" t="s">
        <v>62</v>
      </c>
      <c r="B66" s="149">
        <v>200</v>
      </c>
      <c r="C66" s="149"/>
      <c r="D66" s="7">
        <v>8.6333333333333329</v>
      </c>
      <c r="E66" s="7">
        <v>15</v>
      </c>
      <c r="F66" s="7">
        <v>46.7</v>
      </c>
      <c r="G66" s="7">
        <v>356.33</v>
      </c>
      <c r="H66" s="20">
        <v>204</v>
      </c>
    </row>
    <row r="67" spans="1:8" ht="18" customHeight="1" x14ac:dyDescent="0.3">
      <c r="A67" s="17" t="s">
        <v>18</v>
      </c>
      <c r="B67" s="98">
        <v>200</v>
      </c>
      <c r="C67" s="99"/>
      <c r="D67" s="7">
        <v>0.26</v>
      </c>
      <c r="E67" s="7">
        <v>0.05</v>
      </c>
      <c r="F67" s="7">
        <v>12.26</v>
      </c>
      <c r="G67" s="7">
        <v>49.72</v>
      </c>
      <c r="H67" s="20">
        <v>377</v>
      </c>
    </row>
    <row r="68" spans="1:8" ht="18" customHeight="1" x14ac:dyDescent="0.3">
      <c r="A68" s="61" t="s">
        <v>82</v>
      </c>
      <c r="B68" s="98">
        <v>20</v>
      </c>
      <c r="C68" s="99"/>
      <c r="D68" s="7">
        <v>0.96799999999999997</v>
      </c>
      <c r="E68" s="7">
        <v>1.004</v>
      </c>
      <c r="F68" s="7">
        <v>6.4119999999999999</v>
      </c>
      <c r="G68" s="7">
        <v>38.56</v>
      </c>
      <c r="H68" s="20" t="s">
        <v>61</v>
      </c>
    </row>
    <row r="69" spans="1:8" s="31" customFormat="1" ht="18" customHeight="1" x14ac:dyDescent="0.25">
      <c r="A69" s="9" t="s">
        <v>10</v>
      </c>
      <c r="B69" s="103">
        <f>SUM(B66:C68)</f>
        <v>420</v>
      </c>
      <c r="C69" s="104"/>
      <c r="D69" s="4">
        <f>SUM(D66:D68)</f>
        <v>9.8613333333333326</v>
      </c>
      <c r="E69" s="4">
        <f>SUM(E66:E68)</f>
        <v>16.054000000000002</v>
      </c>
      <c r="F69" s="4">
        <f>SUM(F66:F68)</f>
        <v>65.372</v>
      </c>
      <c r="G69" s="4">
        <f>SUM(G66:G68)</f>
        <v>444.60999999999996</v>
      </c>
      <c r="H69" s="25"/>
    </row>
    <row r="70" spans="1:8" s="31" customFormat="1" ht="18" customHeight="1" x14ac:dyDescent="0.25">
      <c r="A70" s="112" t="s">
        <v>34</v>
      </c>
      <c r="B70" s="113"/>
      <c r="C70" s="114"/>
      <c r="D70" s="4"/>
      <c r="E70" s="4"/>
      <c r="F70" s="4"/>
      <c r="G70" s="4"/>
      <c r="H70" s="30"/>
    </row>
    <row r="71" spans="1:8" ht="18" customHeight="1" x14ac:dyDescent="0.3">
      <c r="A71" s="46" t="s">
        <v>11</v>
      </c>
      <c r="B71" s="98">
        <v>150</v>
      </c>
      <c r="C71" s="99"/>
      <c r="D71" s="7">
        <v>4.9000000000000004</v>
      </c>
      <c r="E71" s="7">
        <v>10.6</v>
      </c>
      <c r="F71" s="7">
        <v>11.9</v>
      </c>
      <c r="G71" s="7">
        <v>215.1</v>
      </c>
      <c r="H71" s="20">
        <v>171</v>
      </c>
    </row>
    <row r="72" spans="1:8" ht="31.5" customHeight="1" x14ac:dyDescent="0.3">
      <c r="A72" s="5" t="s">
        <v>30</v>
      </c>
      <c r="B72" s="101">
        <v>110</v>
      </c>
      <c r="C72" s="102"/>
      <c r="D72" s="14">
        <v>11.65</v>
      </c>
      <c r="E72" s="14">
        <v>7.08</v>
      </c>
      <c r="F72" s="14">
        <v>12.727272727272727</v>
      </c>
      <c r="G72" s="14">
        <v>183.69</v>
      </c>
      <c r="H72" s="20" t="s">
        <v>101</v>
      </c>
    </row>
    <row r="73" spans="1:8" ht="18" customHeight="1" x14ac:dyDescent="0.3">
      <c r="A73" s="12" t="s">
        <v>13</v>
      </c>
      <c r="B73" s="101">
        <v>200</v>
      </c>
      <c r="C73" s="102"/>
      <c r="D73" s="7">
        <v>0.3</v>
      </c>
      <c r="E73" s="7">
        <v>0.1</v>
      </c>
      <c r="F73" s="7">
        <v>23.666666666666668</v>
      </c>
      <c r="G73" s="7">
        <v>96</v>
      </c>
      <c r="H73" s="20">
        <v>349</v>
      </c>
    </row>
    <row r="74" spans="1:8" s="31" customFormat="1" ht="18" customHeight="1" x14ac:dyDescent="0.3">
      <c r="A74" s="46" t="s">
        <v>14</v>
      </c>
      <c r="B74" s="98">
        <v>20</v>
      </c>
      <c r="C74" s="99"/>
      <c r="D74" s="7">
        <v>1</v>
      </c>
      <c r="E74" s="7">
        <v>0.2</v>
      </c>
      <c r="F74" s="7">
        <v>9.2000000000000011</v>
      </c>
      <c r="G74" s="7">
        <v>42.347999999999999</v>
      </c>
      <c r="H74" s="20" t="s">
        <v>61</v>
      </c>
    </row>
    <row r="75" spans="1:8" s="31" customFormat="1" ht="18.75" customHeight="1" x14ac:dyDescent="0.3">
      <c r="A75" s="46" t="s">
        <v>15</v>
      </c>
      <c r="B75" s="98">
        <v>30</v>
      </c>
      <c r="C75" s="99"/>
      <c r="D75" s="7">
        <v>2.25</v>
      </c>
      <c r="E75" s="7">
        <v>0.22200000000000003</v>
      </c>
      <c r="F75" s="7">
        <v>14.549999999999999</v>
      </c>
      <c r="G75" s="7">
        <v>69.3</v>
      </c>
      <c r="H75" s="20" t="s">
        <v>61</v>
      </c>
    </row>
    <row r="76" spans="1:8" s="31" customFormat="1" ht="18.75" customHeight="1" x14ac:dyDescent="0.25">
      <c r="A76" s="9" t="s">
        <v>16</v>
      </c>
      <c r="B76" s="103">
        <f>SUM(B71:C75)</f>
        <v>510</v>
      </c>
      <c r="C76" s="104"/>
      <c r="D76" s="4">
        <f>SUM(D71:D75)</f>
        <v>20.100000000000001</v>
      </c>
      <c r="E76" s="4">
        <f>SUM(E71:E75)</f>
        <v>18.202000000000002</v>
      </c>
      <c r="F76" s="4">
        <f>SUM(F71:F75)</f>
        <v>72.043939393939397</v>
      </c>
      <c r="G76" s="4">
        <f>SUM(G71:G75)</f>
        <v>606.43799999999987</v>
      </c>
      <c r="H76" s="25"/>
    </row>
    <row r="77" spans="1:8" ht="18" customHeight="1" x14ac:dyDescent="0.25">
      <c r="A77" s="35" t="s">
        <v>17</v>
      </c>
      <c r="B77" s="119"/>
      <c r="C77" s="120"/>
      <c r="D77" s="4">
        <f>D69+D76</f>
        <v>29.961333333333336</v>
      </c>
      <c r="E77" s="4">
        <f>E69+E76</f>
        <v>34.256</v>
      </c>
      <c r="F77" s="4">
        <f>F69+F76</f>
        <v>137.4159393939394</v>
      </c>
      <c r="G77" s="4">
        <f>G69+G76</f>
        <v>1051.0479999999998</v>
      </c>
      <c r="H77" s="8"/>
    </row>
    <row r="78" spans="1:8" ht="18.75" x14ac:dyDescent="0.25">
      <c r="A78" s="112" t="s">
        <v>40</v>
      </c>
      <c r="B78" s="113"/>
      <c r="C78" s="113"/>
      <c r="D78" s="113"/>
      <c r="E78" s="113"/>
      <c r="F78" s="113"/>
      <c r="G78" s="114"/>
      <c r="H78" s="72"/>
    </row>
    <row r="79" spans="1:8" ht="18.75" customHeight="1" x14ac:dyDescent="0.25">
      <c r="A79" s="112" t="s">
        <v>36</v>
      </c>
      <c r="B79" s="113"/>
      <c r="C79" s="114"/>
      <c r="D79" s="4"/>
      <c r="E79" s="4"/>
      <c r="F79" s="4"/>
      <c r="G79" s="4"/>
      <c r="H79" s="72"/>
    </row>
    <row r="80" spans="1:8" ht="18.75" x14ac:dyDescent="0.3">
      <c r="A80" s="5" t="s">
        <v>107</v>
      </c>
      <c r="B80" s="105">
        <v>150</v>
      </c>
      <c r="C80" s="106"/>
      <c r="D80" s="16">
        <v>4.6500000000000004</v>
      </c>
      <c r="E80" s="16">
        <v>6.8999999999999995</v>
      </c>
      <c r="F80" s="16">
        <v>40.544999999999995</v>
      </c>
      <c r="G80" s="16">
        <v>242.88</v>
      </c>
      <c r="H80" s="20">
        <v>210</v>
      </c>
    </row>
    <row r="81" spans="1:8" ht="25.5" customHeight="1" x14ac:dyDescent="0.3">
      <c r="A81" s="61" t="s">
        <v>82</v>
      </c>
      <c r="B81" s="98">
        <v>20</v>
      </c>
      <c r="C81" s="99"/>
      <c r="D81" s="7">
        <v>0.96799999999999997</v>
      </c>
      <c r="E81" s="7">
        <v>1.004</v>
      </c>
      <c r="F81" s="7">
        <v>6.4119999999999999</v>
      </c>
      <c r="G81" s="7">
        <v>38.56</v>
      </c>
      <c r="H81" s="20" t="s">
        <v>61</v>
      </c>
    </row>
    <row r="82" spans="1:8" ht="24.75" customHeight="1" x14ac:dyDescent="0.3">
      <c r="A82" s="46" t="s">
        <v>9</v>
      </c>
      <c r="B82" s="101">
        <v>200</v>
      </c>
      <c r="C82" s="102"/>
      <c r="D82" s="7">
        <v>0.17</v>
      </c>
      <c r="E82" s="7">
        <v>0.04</v>
      </c>
      <c r="F82" s="7">
        <v>10.5</v>
      </c>
      <c r="G82" s="7">
        <v>43.04</v>
      </c>
      <c r="H82" s="20">
        <v>376</v>
      </c>
    </row>
    <row r="83" spans="1:8" s="31" customFormat="1" ht="32.25" customHeight="1" x14ac:dyDescent="0.25">
      <c r="A83" s="9" t="s">
        <v>10</v>
      </c>
      <c r="B83" s="103">
        <f>SUM(B80:C82)</f>
        <v>370</v>
      </c>
      <c r="C83" s="104"/>
      <c r="D83" s="4">
        <f>SUM(D80:D82)</f>
        <v>5.7880000000000003</v>
      </c>
      <c r="E83" s="4">
        <f>SUM(E80:E82)</f>
        <v>7.944</v>
      </c>
      <c r="F83" s="4">
        <f>SUM(F80:F82)</f>
        <v>57.456999999999994</v>
      </c>
      <c r="G83" s="4">
        <f>SUM(G80:G82)</f>
        <v>324.48</v>
      </c>
      <c r="H83" s="25"/>
    </row>
    <row r="84" spans="1:8" s="31" customFormat="1" ht="18.75" x14ac:dyDescent="0.25">
      <c r="A84" s="112" t="s">
        <v>34</v>
      </c>
      <c r="B84" s="113"/>
      <c r="C84" s="114"/>
      <c r="D84" s="4"/>
      <c r="E84" s="4"/>
      <c r="F84" s="4"/>
      <c r="G84" s="4"/>
      <c r="H84" s="49"/>
    </row>
    <row r="85" spans="1:8" ht="18.75" customHeight="1" x14ac:dyDescent="0.3">
      <c r="A85" s="12" t="s">
        <v>96</v>
      </c>
      <c r="B85" s="101">
        <v>220</v>
      </c>
      <c r="C85" s="102"/>
      <c r="D85" s="18">
        <f>122/1000*200</f>
        <v>24.4</v>
      </c>
      <c r="E85" s="18">
        <v>10.7</v>
      </c>
      <c r="F85" s="18">
        <f>226.3/1000*200</f>
        <v>45.26</v>
      </c>
      <c r="G85" s="18">
        <v>374.94</v>
      </c>
      <c r="H85" s="20">
        <v>292</v>
      </c>
    </row>
    <row r="86" spans="1:8" ht="18.75" x14ac:dyDescent="0.3">
      <c r="A86" s="12" t="s">
        <v>26</v>
      </c>
      <c r="B86" s="101">
        <v>200</v>
      </c>
      <c r="C86" s="102"/>
      <c r="D86" s="14">
        <v>0.17</v>
      </c>
      <c r="E86" s="14">
        <v>0.04</v>
      </c>
      <c r="F86" s="7">
        <v>23.1</v>
      </c>
      <c r="G86" s="7">
        <v>93.5</v>
      </c>
      <c r="H86" s="20">
        <v>639</v>
      </c>
    </row>
    <row r="87" spans="1:8" s="31" customFormat="1" ht="18.75" x14ac:dyDescent="0.3">
      <c r="A87" s="46" t="s">
        <v>14</v>
      </c>
      <c r="B87" s="98">
        <v>30</v>
      </c>
      <c r="C87" s="99"/>
      <c r="D87" s="7">
        <v>1.5</v>
      </c>
      <c r="E87" s="7">
        <v>0.3</v>
      </c>
      <c r="F87" s="7">
        <v>13.800000000000002</v>
      </c>
      <c r="G87" s="7">
        <v>63.521999999999998</v>
      </c>
      <c r="H87" s="20" t="s">
        <v>61</v>
      </c>
    </row>
    <row r="88" spans="1:8" s="31" customFormat="1" ht="19.5" customHeight="1" x14ac:dyDescent="0.3">
      <c r="A88" s="46" t="s">
        <v>15</v>
      </c>
      <c r="B88" s="98">
        <v>30</v>
      </c>
      <c r="C88" s="99"/>
      <c r="D88" s="7">
        <v>2.25</v>
      </c>
      <c r="E88" s="7">
        <v>0.22200000000000003</v>
      </c>
      <c r="F88" s="7">
        <v>14.549999999999999</v>
      </c>
      <c r="G88" s="7">
        <v>69.3</v>
      </c>
      <c r="H88" s="20" t="s">
        <v>61</v>
      </c>
    </row>
    <row r="89" spans="1:8" s="31" customFormat="1" ht="18.75" customHeight="1" x14ac:dyDescent="0.25">
      <c r="A89" s="9" t="s">
        <v>16</v>
      </c>
      <c r="B89" s="103">
        <f>SUM(B85:C88)</f>
        <v>480</v>
      </c>
      <c r="C89" s="104"/>
      <c r="D89" s="4">
        <f>SUM(D85:D88)</f>
        <v>28.32</v>
      </c>
      <c r="E89" s="4">
        <f>SUM(E85:E88)</f>
        <v>11.261999999999999</v>
      </c>
      <c r="F89" s="4">
        <f>SUM(F85:F88)</f>
        <v>96.71</v>
      </c>
      <c r="G89" s="4">
        <f>SUM(G85:G88)</f>
        <v>601.26199999999994</v>
      </c>
      <c r="H89" s="25"/>
    </row>
    <row r="90" spans="1:8" x14ac:dyDescent="0.25">
      <c r="A90" s="35" t="s">
        <v>17</v>
      </c>
      <c r="B90" s="119"/>
      <c r="C90" s="120"/>
      <c r="D90" s="4">
        <f>D83+D89</f>
        <v>34.108000000000004</v>
      </c>
      <c r="E90" s="4">
        <f>E83+E89</f>
        <v>19.206</v>
      </c>
      <c r="F90" s="4">
        <f>F83+F89</f>
        <v>154.16699999999997</v>
      </c>
      <c r="G90" s="4">
        <f>G83+G89</f>
        <v>925.74199999999996</v>
      </c>
      <c r="H90" s="8"/>
    </row>
    <row r="91" spans="1:8" ht="18.75" x14ac:dyDescent="0.25">
      <c r="A91" s="112" t="s">
        <v>41</v>
      </c>
      <c r="B91" s="113"/>
      <c r="C91" s="113"/>
      <c r="D91" s="113"/>
      <c r="E91" s="113"/>
      <c r="F91" s="113"/>
      <c r="G91" s="113"/>
      <c r="H91" s="114"/>
    </row>
    <row r="92" spans="1:8" ht="18.75" customHeight="1" x14ac:dyDescent="0.25">
      <c r="A92" s="112" t="s">
        <v>36</v>
      </c>
      <c r="B92" s="113"/>
      <c r="C92" s="114"/>
      <c r="D92" s="4"/>
      <c r="E92" s="4"/>
      <c r="F92" s="4"/>
      <c r="G92" s="4"/>
      <c r="H92" s="72"/>
    </row>
    <row r="93" spans="1:8" ht="37.5" x14ac:dyDescent="0.25">
      <c r="A93" s="59" t="s">
        <v>97</v>
      </c>
      <c r="B93" s="105">
        <v>200</v>
      </c>
      <c r="C93" s="106"/>
      <c r="D93" s="18">
        <f>122/1000*200</f>
        <v>24.4</v>
      </c>
      <c r="E93" s="18">
        <v>10.7</v>
      </c>
      <c r="F93" s="18">
        <v>42.3</v>
      </c>
      <c r="G93" s="18">
        <v>363.1</v>
      </c>
      <c r="H93" s="45">
        <v>327</v>
      </c>
    </row>
    <row r="94" spans="1:8" ht="18.75" x14ac:dyDescent="0.3">
      <c r="A94" s="17" t="s">
        <v>18</v>
      </c>
      <c r="B94" s="121">
        <v>200</v>
      </c>
      <c r="C94" s="122"/>
      <c r="D94" s="7">
        <v>0.26</v>
      </c>
      <c r="E94" s="7">
        <v>0.05</v>
      </c>
      <c r="F94" s="7">
        <v>12.26</v>
      </c>
      <c r="G94" s="7">
        <v>49.72</v>
      </c>
      <c r="H94" s="20">
        <v>377</v>
      </c>
    </row>
    <row r="95" spans="1:8" ht="18.75" x14ac:dyDescent="0.3">
      <c r="A95" s="46" t="s">
        <v>82</v>
      </c>
      <c r="B95" s="98">
        <v>20</v>
      </c>
      <c r="C95" s="99"/>
      <c r="D95" s="7">
        <v>0.96799999999999997</v>
      </c>
      <c r="E95" s="7">
        <v>1.004</v>
      </c>
      <c r="F95" s="7">
        <v>6.4119999999999999</v>
      </c>
      <c r="G95" s="7">
        <v>38.56</v>
      </c>
      <c r="H95" s="20" t="s">
        <v>61</v>
      </c>
    </row>
    <row r="96" spans="1:8" x14ac:dyDescent="0.25">
      <c r="A96" s="9" t="s">
        <v>10</v>
      </c>
      <c r="B96" s="103">
        <f>SUM(B93:C95)</f>
        <v>420</v>
      </c>
      <c r="C96" s="104"/>
      <c r="D96" s="4">
        <f>SUM(D93:D95)</f>
        <v>25.628</v>
      </c>
      <c r="E96" s="4">
        <f>SUM(E93:E95)</f>
        <v>11.754</v>
      </c>
      <c r="F96" s="4">
        <f>SUM(F93:F95)</f>
        <v>60.971999999999994</v>
      </c>
      <c r="G96" s="4">
        <f>SUM(G93:G95)</f>
        <v>451.38000000000005</v>
      </c>
      <c r="H96" s="25"/>
    </row>
    <row r="97" spans="1:8" ht="18.75" x14ac:dyDescent="0.25">
      <c r="A97" s="112" t="s">
        <v>34</v>
      </c>
      <c r="B97" s="113"/>
      <c r="C97" s="114"/>
      <c r="D97" s="4"/>
      <c r="E97" s="4"/>
      <c r="F97" s="4"/>
      <c r="G97" s="4"/>
      <c r="H97" s="72"/>
    </row>
    <row r="98" spans="1:8" ht="37.5" x14ac:dyDescent="0.3">
      <c r="A98" s="5" t="s">
        <v>71</v>
      </c>
      <c r="B98" s="101">
        <v>110</v>
      </c>
      <c r="C98" s="102"/>
      <c r="D98" s="14">
        <v>10.44</v>
      </c>
      <c r="E98" s="14">
        <v>7.0299999999999994</v>
      </c>
      <c r="F98" s="14">
        <v>7.6999999999999993</v>
      </c>
      <c r="G98" s="14">
        <v>135.47</v>
      </c>
      <c r="H98" s="20" t="s">
        <v>72</v>
      </c>
    </row>
    <row r="99" spans="1:8" ht="18.75" x14ac:dyDescent="0.3">
      <c r="A99" s="5" t="s">
        <v>89</v>
      </c>
      <c r="B99" s="117">
        <v>150</v>
      </c>
      <c r="C99" s="118"/>
      <c r="D99" s="18">
        <v>2.8</v>
      </c>
      <c r="E99" s="18">
        <v>10.6</v>
      </c>
      <c r="F99" s="18">
        <v>15.6</v>
      </c>
      <c r="G99" s="18">
        <v>169</v>
      </c>
      <c r="H99" s="20">
        <v>172</v>
      </c>
    </row>
    <row r="100" spans="1:8" ht="18.75" x14ac:dyDescent="0.3">
      <c r="A100" s="12" t="s">
        <v>13</v>
      </c>
      <c r="B100" s="101">
        <v>200</v>
      </c>
      <c r="C100" s="102"/>
      <c r="D100" s="7">
        <v>0.3</v>
      </c>
      <c r="E100" s="7">
        <v>0.1</v>
      </c>
      <c r="F100" s="7">
        <v>23.666666666666668</v>
      </c>
      <c r="G100" s="7">
        <v>96</v>
      </c>
      <c r="H100" s="20">
        <v>349</v>
      </c>
    </row>
    <row r="101" spans="1:8" ht="18" customHeight="1" x14ac:dyDescent="0.3">
      <c r="A101" s="46" t="s">
        <v>14</v>
      </c>
      <c r="B101" s="98">
        <v>20</v>
      </c>
      <c r="C101" s="99"/>
      <c r="D101" s="7">
        <v>1</v>
      </c>
      <c r="E101" s="7">
        <v>0.2</v>
      </c>
      <c r="F101" s="7">
        <v>9.2000000000000011</v>
      </c>
      <c r="G101" s="7">
        <v>42.347999999999999</v>
      </c>
      <c r="H101" s="20" t="s">
        <v>61</v>
      </c>
    </row>
    <row r="102" spans="1:8" ht="18.75" x14ac:dyDescent="0.3">
      <c r="A102" s="46" t="s">
        <v>15</v>
      </c>
      <c r="B102" s="98">
        <v>30</v>
      </c>
      <c r="C102" s="99"/>
      <c r="D102" s="7">
        <v>2.25</v>
      </c>
      <c r="E102" s="7">
        <v>0.22200000000000003</v>
      </c>
      <c r="F102" s="7">
        <v>14.549999999999999</v>
      </c>
      <c r="G102" s="7">
        <v>69.3</v>
      </c>
      <c r="H102" s="20" t="s">
        <v>61</v>
      </c>
    </row>
    <row r="103" spans="1:8" x14ac:dyDescent="0.25">
      <c r="A103" s="9" t="s">
        <v>16</v>
      </c>
      <c r="B103" s="103">
        <f>SUM(B98:C102)</f>
        <v>510</v>
      </c>
      <c r="C103" s="104"/>
      <c r="D103" s="4">
        <f>SUM(D98:D102)</f>
        <v>16.79</v>
      </c>
      <c r="E103" s="4">
        <f>SUM(E98:E102)</f>
        <v>18.152000000000001</v>
      </c>
      <c r="F103" s="4">
        <f>SUM(F98:F102)</f>
        <v>70.716666666666669</v>
      </c>
      <c r="G103" s="4">
        <f>SUM(G98:G102)</f>
        <v>512.11800000000005</v>
      </c>
      <c r="H103" s="25"/>
    </row>
    <row r="104" spans="1:8" ht="18" customHeight="1" x14ac:dyDescent="0.25">
      <c r="A104" s="35" t="s">
        <v>17</v>
      </c>
      <c r="B104" s="119"/>
      <c r="C104" s="120"/>
      <c r="D104" s="4">
        <f>D96+D103</f>
        <v>42.417999999999999</v>
      </c>
      <c r="E104" s="4">
        <f>E96+E103</f>
        <v>29.905999999999999</v>
      </c>
      <c r="F104" s="4">
        <f>F96+F103</f>
        <v>131.68866666666668</v>
      </c>
      <c r="G104" s="4">
        <f>G96+G103</f>
        <v>963.49800000000005</v>
      </c>
      <c r="H104" s="8"/>
    </row>
    <row r="105" spans="1:8" ht="30" customHeight="1" x14ac:dyDescent="0.25">
      <c r="A105" s="112" t="s">
        <v>42</v>
      </c>
      <c r="B105" s="113"/>
      <c r="C105" s="113"/>
      <c r="D105" s="113"/>
      <c r="E105" s="113"/>
      <c r="F105" s="113"/>
      <c r="G105" s="114"/>
      <c r="H105" s="72"/>
    </row>
    <row r="106" spans="1:8" ht="18" customHeight="1" x14ac:dyDescent="0.25">
      <c r="A106" s="112" t="s">
        <v>36</v>
      </c>
      <c r="B106" s="113"/>
      <c r="C106" s="114"/>
      <c r="D106" s="4"/>
      <c r="E106" s="4"/>
      <c r="F106" s="4"/>
      <c r="G106" s="4"/>
      <c r="H106" s="72"/>
    </row>
    <row r="107" spans="1:8" ht="18.75" x14ac:dyDescent="0.3">
      <c r="A107" s="5" t="s">
        <v>108</v>
      </c>
      <c r="B107" s="149">
        <v>200</v>
      </c>
      <c r="C107" s="149"/>
      <c r="D107" s="7">
        <v>8.6333333333333329</v>
      </c>
      <c r="E107" s="7">
        <v>12</v>
      </c>
      <c r="F107" s="7">
        <v>26.9</v>
      </c>
      <c r="G107" s="7">
        <v>265.2</v>
      </c>
      <c r="H107" s="20">
        <v>204</v>
      </c>
    </row>
    <row r="108" spans="1:8" ht="18.75" x14ac:dyDescent="0.3">
      <c r="A108" s="46" t="s">
        <v>9</v>
      </c>
      <c r="B108" s="98">
        <v>200</v>
      </c>
      <c r="C108" s="99"/>
      <c r="D108" s="7">
        <v>0.17</v>
      </c>
      <c r="E108" s="7">
        <v>0.04</v>
      </c>
      <c r="F108" s="7">
        <v>10.5</v>
      </c>
      <c r="G108" s="7">
        <v>43.04</v>
      </c>
      <c r="H108" s="20">
        <v>376</v>
      </c>
    </row>
    <row r="109" spans="1:8" ht="18.75" x14ac:dyDescent="0.3">
      <c r="A109" s="46" t="s">
        <v>82</v>
      </c>
      <c r="B109" s="127">
        <v>50</v>
      </c>
      <c r="C109" s="128"/>
      <c r="D109" s="7">
        <v>2.5</v>
      </c>
      <c r="E109" s="7">
        <v>2.5</v>
      </c>
      <c r="F109" s="7">
        <v>16</v>
      </c>
      <c r="G109" s="7">
        <v>96.5</v>
      </c>
      <c r="H109" s="20" t="s">
        <v>61</v>
      </c>
    </row>
    <row r="110" spans="1:8" x14ac:dyDescent="0.25">
      <c r="A110" s="9" t="s">
        <v>10</v>
      </c>
      <c r="B110" s="103">
        <f>SUM(B107:C109)</f>
        <v>450</v>
      </c>
      <c r="C110" s="104"/>
      <c r="D110" s="4">
        <f>SUM(D107:D109)</f>
        <v>11.303333333333333</v>
      </c>
      <c r="E110" s="4">
        <f>SUM(E107:E109)</f>
        <v>14.54</v>
      </c>
      <c r="F110" s="4">
        <f>SUM(F107:F109)</f>
        <v>53.4</v>
      </c>
      <c r="G110" s="4">
        <f>SUM(G107:G109)</f>
        <v>404.74</v>
      </c>
      <c r="H110" s="25"/>
    </row>
    <row r="111" spans="1:8" ht="18" customHeight="1" x14ac:dyDescent="0.25">
      <c r="A111" s="112" t="s">
        <v>34</v>
      </c>
      <c r="B111" s="113"/>
      <c r="C111" s="113"/>
      <c r="D111" s="41"/>
      <c r="E111" s="41"/>
      <c r="F111" s="41"/>
      <c r="G111" s="41"/>
      <c r="H111" s="48"/>
    </row>
    <row r="112" spans="1:8" ht="18.75" x14ac:dyDescent="0.3">
      <c r="A112" s="47" t="s">
        <v>53</v>
      </c>
      <c r="B112" s="123">
        <v>150</v>
      </c>
      <c r="C112" s="124"/>
      <c r="D112" s="18">
        <v>3.8</v>
      </c>
      <c r="E112" s="18">
        <v>15.6</v>
      </c>
      <c r="F112" s="18">
        <v>30.2</v>
      </c>
      <c r="G112" s="18">
        <v>276.39999999999998</v>
      </c>
      <c r="H112" s="20">
        <v>234</v>
      </c>
    </row>
    <row r="113" spans="1:8" ht="18.75" x14ac:dyDescent="0.3">
      <c r="A113" s="46" t="s">
        <v>12</v>
      </c>
      <c r="B113" s="98">
        <v>110</v>
      </c>
      <c r="C113" s="99"/>
      <c r="D113" s="7">
        <v>8.5</v>
      </c>
      <c r="E113" s="7">
        <v>5.4545454545454497</v>
      </c>
      <c r="F113" s="7">
        <v>9.4545454545454994</v>
      </c>
      <c r="G113" s="7">
        <v>120.54</v>
      </c>
      <c r="H113" s="20" t="s">
        <v>27</v>
      </c>
    </row>
    <row r="114" spans="1:8" ht="18.75" x14ac:dyDescent="0.3">
      <c r="A114" s="46" t="s">
        <v>20</v>
      </c>
      <c r="B114" s="98">
        <v>200</v>
      </c>
      <c r="C114" s="99"/>
      <c r="D114" s="7">
        <v>0.2</v>
      </c>
      <c r="E114" s="7">
        <v>0</v>
      </c>
      <c r="F114" s="7">
        <v>10.4</v>
      </c>
      <c r="G114" s="7">
        <v>41.9</v>
      </c>
      <c r="H114" s="20">
        <v>388</v>
      </c>
    </row>
    <row r="115" spans="1:8" ht="18.75" x14ac:dyDescent="0.3">
      <c r="A115" s="46" t="s">
        <v>14</v>
      </c>
      <c r="B115" s="98">
        <v>20</v>
      </c>
      <c r="C115" s="99"/>
      <c r="D115" s="7">
        <v>1</v>
      </c>
      <c r="E115" s="7">
        <v>0.2</v>
      </c>
      <c r="F115" s="7">
        <v>9.2000000000000011</v>
      </c>
      <c r="G115" s="7">
        <v>42.347999999999999</v>
      </c>
      <c r="H115" s="20" t="s">
        <v>61</v>
      </c>
    </row>
    <row r="116" spans="1:8" ht="18.75" x14ac:dyDescent="0.3">
      <c r="A116" s="46" t="s">
        <v>15</v>
      </c>
      <c r="B116" s="98">
        <v>30</v>
      </c>
      <c r="C116" s="99"/>
      <c r="D116" s="7">
        <v>2.25</v>
      </c>
      <c r="E116" s="7">
        <v>0.22200000000000003</v>
      </c>
      <c r="F116" s="7">
        <v>14.549999999999999</v>
      </c>
      <c r="G116" s="7">
        <v>69.3</v>
      </c>
      <c r="H116" s="20" t="s">
        <v>61</v>
      </c>
    </row>
    <row r="117" spans="1:8" ht="18.75" customHeight="1" x14ac:dyDescent="0.25">
      <c r="A117" s="9" t="s">
        <v>16</v>
      </c>
      <c r="B117" s="103">
        <f>SUM(B112:C116)</f>
        <v>510</v>
      </c>
      <c r="C117" s="104"/>
      <c r="D117" s="4">
        <f>SUM(D112:D116)</f>
        <v>15.75</v>
      </c>
      <c r="E117" s="4">
        <f>SUM(E112:E116)</f>
        <v>21.476545454545448</v>
      </c>
      <c r="F117" s="4">
        <f>SUM(F112:F116)</f>
        <v>73.804545454545504</v>
      </c>
      <c r="G117" s="4">
        <f>SUM(G112:G116)</f>
        <v>550.48799999999994</v>
      </c>
      <c r="H117" s="25"/>
    </row>
    <row r="118" spans="1:8" x14ac:dyDescent="0.25">
      <c r="A118" s="35" t="s">
        <v>17</v>
      </c>
      <c r="B118" s="119"/>
      <c r="C118" s="120"/>
      <c r="D118" s="4">
        <f>D110+D117</f>
        <v>27.053333333333335</v>
      </c>
      <c r="E118" s="4">
        <f>E110+E117</f>
        <v>36.016545454545451</v>
      </c>
      <c r="F118" s="4">
        <f>F110+F117</f>
        <v>127.2045454545455</v>
      </c>
      <c r="G118" s="4">
        <f>G110+G117</f>
        <v>955.22799999999995</v>
      </c>
      <c r="H118" s="8"/>
    </row>
    <row r="119" spans="1:8" ht="18" customHeight="1" x14ac:dyDescent="0.25">
      <c r="A119" s="112" t="s">
        <v>43</v>
      </c>
      <c r="B119" s="113"/>
      <c r="C119" s="113"/>
      <c r="D119" s="113"/>
      <c r="E119" s="113"/>
      <c r="F119" s="113"/>
      <c r="G119" s="114"/>
      <c r="H119" s="72"/>
    </row>
    <row r="120" spans="1:8" ht="18.75" customHeight="1" x14ac:dyDescent="0.25">
      <c r="A120" s="112" t="s">
        <v>36</v>
      </c>
      <c r="B120" s="113"/>
      <c r="C120" s="114"/>
      <c r="D120" s="4"/>
      <c r="E120" s="4"/>
      <c r="F120" s="4"/>
      <c r="G120" s="4"/>
      <c r="H120" s="72"/>
    </row>
    <row r="121" spans="1:8" ht="35.25" customHeight="1" x14ac:dyDescent="0.3">
      <c r="A121" s="17" t="s">
        <v>32</v>
      </c>
      <c r="B121" s="101">
        <v>205</v>
      </c>
      <c r="C121" s="102"/>
      <c r="D121" s="14">
        <f>9.82666666666666-2.77</f>
        <v>7.0566666666666613</v>
      </c>
      <c r="E121" s="14">
        <f>11.7633333333333-2.98</f>
        <v>8.7833333333332995</v>
      </c>
      <c r="F121" s="14">
        <v>37.724000000000004</v>
      </c>
      <c r="G121" s="42">
        <v>258.17</v>
      </c>
      <c r="H121" s="20">
        <v>230</v>
      </c>
    </row>
    <row r="122" spans="1:8" ht="18.75" x14ac:dyDescent="0.3">
      <c r="A122" s="46" t="s">
        <v>82</v>
      </c>
      <c r="B122" s="98">
        <v>20</v>
      </c>
      <c r="C122" s="99"/>
      <c r="D122" s="7">
        <v>0.96799999999999997</v>
      </c>
      <c r="E122" s="7">
        <v>1.004</v>
      </c>
      <c r="F122" s="7">
        <v>6.4119999999999999</v>
      </c>
      <c r="G122" s="7">
        <v>38.56</v>
      </c>
      <c r="H122" s="20" t="s">
        <v>61</v>
      </c>
    </row>
    <row r="123" spans="1:8" ht="18.75" x14ac:dyDescent="0.3">
      <c r="A123" s="17" t="s">
        <v>18</v>
      </c>
      <c r="B123" s="98">
        <v>200</v>
      </c>
      <c r="C123" s="99"/>
      <c r="D123" s="7">
        <v>0.26</v>
      </c>
      <c r="E123" s="7">
        <v>0.05</v>
      </c>
      <c r="F123" s="7">
        <v>12.26</v>
      </c>
      <c r="G123" s="7">
        <v>49.72</v>
      </c>
      <c r="H123" s="20">
        <v>377</v>
      </c>
    </row>
    <row r="124" spans="1:8" x14ac:dyDescent="0.25">
      <c r="A124" s="9" t="s">
        <v>10</v>
      </c>
      <c r="B124" s="103">
        <f>SUM(B121:C123)</f>
        <v>425</v>
      </c>
      <c r="C124" s="104"/>
      <c r="D124" s="4">
        <f>SUM(D121:D123)</f>
        <v>8.2846666666666611</v>
      </c>
      <c r="E124" s="4">
        <f>SUM(E121:E123)</f>
        <v>9.8373333333332997</v>
      </c>
      <c r="F124" s="4">
        <f>SUM(F121:F123)</f>
        <v>56.396000000000001</v>
      </c>
      <c r="G124" s="4">
        <f>SUM(G121:G123)</f>
        <v>346.45000000000005</v>
      </c>
      <c r="H124" s="25"/>
    </row>
    <row r="125" spans="1:8" ht="18.75" x14ac:dyDescent="0.25">
      <c r="A125" s="112" t="s">
        <v>34</v>
      </c>
      <c r="B125" s="113"/>
      <c r="C125" s="113"/>
      <c r="D125" s="11"/>
      <c r="E125" s="11"/>
      <c r="F125" s="11"/>
      <c r="G125" s="11"/>
      <c r="H125" s="11"/>
    </row>
    <row r="126" spans="1:8" ht="18.75" x14ac:dyDescent="0.3">
      <c r="A126" s="5" t="s">
        <v>63</v>
      </c>
      <c r="B126" s="101">
        <v>150</v>
      </c>
      <c r="C126" s="102"/>
      <c r="D126" s="7">
        <v>10.3</v>
      </c>
      <c r="E126" s="7">
        <v>10.3</v>
      </c>
      <c r="F126" s="7">
        <v>25.77</v>
      </c>
      <c r="G126" s="7">
        <v>236.98</v>
      </c>
      <c r="H126" s="20">
        <v>198</v>
      </c>
    </row>
    <row r="127" spans="1:8" ht="18.75" x14ac:dyDescent="0.3">
      <c r="A127" s="47" t="s">
        <v>19</v>
      </c>
      <c r="B127" s="133">
        <v>110</v>
      </c>
      <c r="C127" s="134"/>
      <c r="D127" s="18">
        <v>7.8090909090909086</v>
      </c>
      <c r="E127" s="18">
        <v>7.6999999999999993</v>
      </c>
      <c r="F127" s="18">
        <v>8.0909090909090917</v>
      </c>
      <c r="G127" s="18">
        <v>132.54</v>
      </c>
      <c r="H127" s="20" t="s">
        <v>28</v>
      </c>
    </row>
    <row r="128" spans="1:8" ht="18.75" customHeight="1" x14ac:dyDescent="0.3">
      <c r="A128" s="12" t="s">
        <v>67</v>
      </c>
      <c r="B128" s="101">
        <v>200</v>
      </c>
      <c r="C128" s="102"/>
      <c r="D128" s="14">
        <v>0.27</v>
      </c>
      <c r="E128" s="14">
        <v>0.1</v>
      </c>
      <c r="F128" s="7">
        <v>26.55</v>
      </c>
      <c r="G128" s="7">
        <v>108.2</v>
      </c>
      <c r="H128" s="20">
        <v>484</v>
      </c>
    </row>
    <row r="129" spans="1:8" ht="22.5" customHeight="1" x14ac:dyDescent="0.3">
      <c r="A129" s="46" t="s">
        <v>14</v>
      </c>
      <c r="B129" s="98">
        <v>20</v>
      </c>
      <c r="C129" s="99"/>
      <c r="D129" s="7">
        <v>1</v>
      </c>
      <c r="E129" s="7">
        <v>0.2</v>
      </c>
      <c r="F129" s="7">
        <v>9.2000000000000011</v>
      </c>
      <c r="G129" s="7">
        <v>42.347999999999999</v>
      </c>
      <c r="H129" s="20" t="s">
        <v>61</v>
      </c>
    </row>
    <row r="130" spans="1:8" ht="18.75" x14ac:dyDescent="0.3">
      <c r="A130" s="46" t="s">
        <v>15</v>
      </c>
      <c r="B130" s="98">
        <v>30</v>
      </c>
      <c r="C130" s="99"/>
      <c r="D130" s="7">
        <v>2.25</v>
      </c>
      <c r="E130" s="7">
        <v>0.22200000000000003</v>
      </c>
      <c r="F130" s="7">
        <v>14.549999999999999</v>
      </c>
      <c r="G130" s="7">
        <v>69.3</v>
      </c>
      <c r="H130" s="20" t="s">
        <v>61</v>
      </c>
    </row>
    <row r="131" spans="1:8" x14ac:dyDescent="0.25">
      <c r="A131" s="9" t="s">
        <v>16</v>
      </c>
      <c r="B131" s="103">
        <f>SUM(B126:C130)</f>
        <v>510</v>
      </c>
      <c r="C131" s="104"/>
      <c r="D131" s="22">
        <f>SUM(D126:D130)</f>
        <v>21.629090909090909</v>
      </c>
      <c r="E131" s="22">
        <f>SUM(E126:E130)</f>
        <v>18.522000000000002</v>
      </c>
      <c r="F131" s="22">
        <f>SUM(F126:F130)</f>
        <v>84.160909090909087</v>
      </c>
      <c r="G131" s="22">
        <f>SUM(G126:G130)</f>
        <v>589.36799999999994</v>
      </c>
      <c r="H131" s="25"/>
    </row>
    <row r="132" spans="1:8" x14ac:dyDescent="0.25">
      <c r="A132" s="35" t="s">
        <v>17</v>
      </c>
      <c r="B132" s="119"/>
      <c r="C132" s="120"/>
      <c r="D132" s="4">
        <f>D124+D131</f>
        <v>29.913757575757572</v>
      </c>
      <c r="E132" s="4">
        <f>E124+E131</f>
        <v>28.359333333333304</v>
      </c>
      <c r="F132" s="4">
        <f>F124+F131</f>
        <v>140.55690909090907</v>
      </c>
      <c r="G132" s="4">
        <f>G124+G131</f>
        <v>935.81799999999998</v>
      </c>
      <c r="H132" s="8"/>
    </row>
    <row r="133" spans="1:8" ht="18.75" x14ac:dyDescent="0.25">
      <c r="A133" s="112" t="s">
        <v>44</v>
      </c>
      <c r="B133" s="113"/>
      <c r="C133" s="113"/>
      <c r="D133" s="113"/>
      <c r="E133" s="113"/>
      <c r="F133" s="113"/>
      <c r="G133" s="113"/>
      <c r="H133" s="114"/>
    </row>
    <row r="134" spans="1:8" ht="18" customHeight="1" x14ac:dyDescent="0.25">
      <c r="A134" s="71" t="s">
        <v>45</v>
      </c>
      <c r="B134" s="112"/>
      <c r="C134" s="114"/>
      <c r="D134" s="4"/>
      <c r="E134" s="4"/>
      <c r="F134" s="4"/>
      <c r="G134" s="4"/>
      <c r="H134" s="72"/>
    </row>
    <row r="135" spans="1:8" ht="18.75" x14ac:dyDescent="0.25">
      <c r="A135" s="59" t="s">
        <v>94</v>
      </c>
      <c r="B135" s="101">
        <v>205</v>
      </c>
      <c r="C135" s="102"/>
      <c r="D135" s="21">
        <v>13.32</v>
      </c>
      <c r="E135" s="21">
        <v>13.8</v>
      </c>
      <c r="F135" s="21">
        <v>45.6</v>
      </c>
      <c r="G135" s="21">
        <v>359.88</v>
      </c>
      <c r="H135" s="45">
        <v>181</v>
      </c>
    </row>
    <row r="136" spans="1:8" ht="18.75" x14ac:dyDescent="0.3">
      <c r="A136" s="46" t="s">
        <v>9</v>
      </c>
      <c r="B136" s="101">
        <v>200</v>
      </c>
      <c r="C136" s="102"/>
      <c r="D136" s="7">
        <v>0.17</v>
      </c>
      <c r="E136" s="7">
        <v>0.04</v>
      </c>
      <c r="F136" s="7">
        <v>10.5</v>
      </c>
      <c r="G136" s="7">
        <v>43.04</v>
      </c>
      <c r="H136" s="20">
        <v>376</v>
      </c>
    </row>
    <row r="137" spans="1:8" ht="18.75" x14ac:dyDescent="0.3">
      <c r="A137" s="46" t="s">
        <v>82</v>
      </c>
      <c r="B137" s="98">
        <v>20</v>
      </c>
      <c r="C137" s="99"/>
      <c r="D137" s="7">
        <v>0.96799999999999997</v>
      </c>
      <c r="E137" s="7">
        <v>1.004</v>
      </c>
      <c r="F137" s="7">
        <v>6.4119999999999999</v>
      </c>
      <c r="G137" s="7">
        <v>38.56</v>
      </c>
      <c r="H137" s="20" t="s">
        <v>61</v>
      </c>
    </row>
    <row r="138" spans="1:8" ht="18.75" customHeight="1" x14ac:dyDescent="0.25">
      <c r="A138" s="9" t="s">
        <v>10</v>
      </c>
      <c r="B138" s="152">
        <f>SUM(B135:C137)</f>
        <v>425</v>
      </c>
      <c r="C138" s="153"/>
      <c r="D138" s="4">
        <f>SUM(D135:D137)</f>
        <v>14.458</v>
      </c>
      <c r="E138" s="4">
        <f>SUM(E135:E137)</f>
        <v>14.843999999999999</v>
      </c>
      <c r="F138" s="4">
        <f>SUM(F135:F137)</f>
        <v>62.512</v>
      </c>
      <c r="G138" s="4">
        <f>SUM(G135:G137)</f>
        <v>441.48</v>
      </c>
      <c r="H138" s="25"/>
    </row>
    <row r="139" spans="1:8" ht="18.75" customHeight="1" x14ac:dyDescent="0.25">
      <c r="A139" s="112" t="s">
        <v>34</v>
      </c>
      <c r="B139" s="113"/>
      <c r="C139" s="114"/>
      <c r="D139" s="4"/>
      <c r="E139" s="4"/>
      <c r="F139" s="4"/>
      <c r="G139" s="4"/>
      <c r="H139" s="72"/>
    </row>
    <row r="140" spans="1:8" ht="18.75" x14ac:dyDescent="0.3">
      <c r="A140" s="47" t="s">
        <v>51</v>
      </c>
      <c r="B140" s="123">
        <v>220</v>
      </c>
      <c r="C140" s="124"/>
      <c r="D140" s="7">
        <v>16.766666666666666</v>
      </c>
      <c r="E140" s="7">
        <v>18.654545454545449</v>
      </c>
      <c r="F140" s="7">
        <v>35.054545454545504</v>
      </c>
      <c r="G140" s="7">
        <v>374.81</v>
      </c>
      <c r="H140" s="20">
        <v>292</v>
      </c>
    </row>
    <row r="141" spans="1:8" ht="18" customHeight="1" x14ac:dyDescent="0.3">
      <c r="A141" s="12" t="s">
        <v>13</v>
      </c>
      <c r="B141" s="105">
        <v>200</v>
      </c>
      <c r="C141" s="106"/>
      <c r="D141" s="7">
        <v>0.3</v>
      </c>
      <c r="E141" s="7">
        <v>0.1</v>
      </c>
      <c r="F141" s="7">
        <v>23.666666666666668</v>
      </c>
      <c r="G141" s="7">
        <v>96</v>
      </c>
      <c r="H141" s="20">
        <v>349</v>
      </c>
    </row>
    <row r="142" spans="1:8" ht="18.75" x14ac:dyDescent="0.3">
      <c r="A142" s="46" t="s">
        <v>14</v>
      </c>
      <c r="B142" s="98">
        <v>20</v>
      </c>
      <c r="C142" s="99"/>
      <c r="D142" s="7">
        <v>1</v>
      </c>
      <c r="E142" s="7">
        <v>0.2</v>
      </c>
      <c r="F142" s="7">
        <v>9.2000000000000011</v>
      </c>
      <c r="G142" s="7">
        <v>42.347999999999999</v>
      </c>
      <c r="H142" s="20" t="s">
        <v>61</v>
      </c>
    </row>
    <row r="143" spans="1:8" ht="18.75" customHeight="1" x14ac:dyDescent="0.3">
      <c r="A143" s="46" t="s">
        <v>15</v>
      </c>
      <c r="B143" s="98">
        <v>30</v>
      </c>
      <c r="C143" s="99"/>
      <c r="D143" s="7">
        <v>2.25</v>
      </c>
      <c r="E143" s="7">
        <v>0.22200000000000003</v>
      </c>
      <c r="F143" s="7">
        <v>14.549999999999999</v>
      </c>
      <c r="G143" s="7">
        <v>69.3</v>
      </c>
      <c r="H143" s="20" t="s">
        <v>61</v>
      </c>
    </row>
    <row r="144" spans="1:8" x14ac:dyDescent="0.25">
      <c r="A144" s="9" t="s">
        <v>16</v>
      </c>
      <c r="B144" s="103">
        <f>SUM(B140:C143)</f>
        <v>470</v>
      </c>
      <c r="C144" s="104"/>
      <c r="D144" s="4">
        <f>SUM(D140:D143)</f>
        <v>20.316666666666666</v>
      </c>
      <c r="E144" s="4">
        <f>SUM(E140:E143)</f>
        <v>19.176545454545451</v>
      </c>
      <c r="F144" s="4">
        <f>SUM(F140:F143)</f>
        <v>82.471212121212176</v>
      </c>
      <c r="G144" s="4">
        <f>SUM(G140:G143)</f>
        <v>582.45799999999997</v>
      </c>
      <c r="H144" s="25"/>
    </row>
    <row r="145" spans="1:8" x14ac:dyDescent="0.25">
      <c r="A145" s="24" t="s">
        <v>17</v>
      </c>
      <c r="B145" s="119"/>
      <c r="C145" s="120"/>
      <c r="D145" s="4">
        <f>D138+D144</f>
        <v>34.774666666666668</v>
      </c>
      <c r="E145" s="4">
        <f>E138+E144</f>
        <v>34.020545454545449</v>
      </c>
      <c r="F145" s="4">
        <f>F138+F144</f>
        <v>144.98321212121218</v>
      </c>
      <c r="G145" s="4">
        <f>G138+G144</f>
        <v>1023.938</v>
      </c>
      <c r="H145" s="8"/>
    </row>
    <row r="146" spans="1:8" ht="18.75" hidden="1" customHeight="1" x14ac:dyDescent="0.25">
      <c r="A146" s="23" t="s">
        <v>22</v>
      </c>
      <c r="B146" s="158">
        <f>B14+B27+B41+B55+B69+B83+B96+B110+B124+B138</f>
        <v>4250</v>
      </c>
      <c r="C146" s="159"/>
      <c r="D146" s="65">
        <f>D14+D27+D41+D55+D69+D83+D96+D110+D124+D138</f>
        <v>107.67466666666665</v>
      </c>
      <c r="E146" s="65">
        <f>E14+E27+E41+E55+E69+E83+E96+E110+E124+E138</f>
        <v>133.2473333333333</v>
      </c>
      <c r="F146" s="65">
        <f>F14+F27+F41+F55+F69+F83+F96+F110+F124+F138</f>
        <v>642.90100000000007</v>
      </c>
      <c r="G146" s="65">
        <f>G14+G27+G41+G55+G69+G83+G96+G110+G124+G138</f>
        <v>4253.3700000000008</v>
      </c>
      <c r="H146" s="25"/>
    </row>
    <row r="147" spans="1:8" ht="1.5" customHeight="1" x14ac:dyDescent="0.25">
      <c r="A147" s="23" t="s">
        <v>23</v>
      </c>
      <c r="B147" s="158">
        <f>B20+B34+B48+B62+B76+B89+B103+B117+B131+B144</f>
        <v>4980</v>
      </c>
      <c r="C147" s="159"/>
      <c r="D147" s="65">
        <f>D20+D34+D48+D62+D76+D89+D103+D117+D131+D144</f>
        <v>184.02096418732782</v>
      </c>
      <c r="E147" s="65">
        <f>E20+E34+E48+E62+E76+E89+E103+E117+E131+E144</f>
        <v>165.54570247933881</v>
      </c>
      <c r="F147" s="65">
        <f>F20+F34+F48+F62+F76+F89+F103+F117+F131+F144</f>
        <v>768.65258953168052</v>
      </c>
      <c r="G147" s="65">
        <f>G20+G34+G48+G62+G76+G89+G103+G117+G131+G144</f>
        <v>5521.0122644628091</v>
      </c>
      <c r="H147" s="25"/>
    </row>
    <row r="148" spans="1:8" ht="15" customHeight="1" x14ac:dyDescent="0.25">
      <c r="A148" s="24" t="s">
        <v>48</v>
      </c>
      <c r="B148" s="103">
        <f>(B14+B27+B41+B55+B69+B83+B96+B110+B124+B138)/10</f>
        <v>425</v>
      </c>
      <c r="C148" s="104"/>
      <c r="D148" s="22">
        <f>D146/10</f>
        <v>10.767466666666666</v>
      </c>
      <c r="E148" s="22">
        <f t="shared" ref="E148:G148" si="0">E146/10</f>
        <v>13.324733333333331</v>
      </c>
      <c r="F148" s="22">
        <f t="shared" si="0"/>
        <v>64.29010000000001</v>
      </c>
      <c r="G148" s="22">
        <f t="shared" si="0"/>
        <v>425.3370000000001</v>
      </c>
      <c r="H148" s="25"/>
    </row>
    <row r="149" spans="1:8" ht="15.75" hidden="1" customHeight="1" x14ac:dyDescent="0.25">
      <c r="A149" s="24" t="s">
        <v>56</v>
      </c>
      <c r="B149" s="119"/>
      <c r="C149" s="120"/>
      <c r="D149" s="66">
        <f>77/100*20</f>
        <v>15.4</v>
      </c>
      <c r="E149" s="66">
        <f>79/100*20</f>
        <v>15.8</v>
      </c>
      <c r="F149" s="66">
        <f>335/100*20</f>
        <v>67</v>
      </c>
      <c r="G149" s="66">
        <f>2350/100*20</f>
        <v>470</v>
      </c>
      <c r="H149" s="25"/>
    </row>
    <row r="150" spans="1:8" ht="15.75" hidden="1" customHeight="1" x14ac:dyDescent="0.25">
      <c r="A150" s="24"/>
      <c r="B150" s="69"/>
      <c r="C150" s="70"/>
      <c r="D150" s="66">
        <f>D148-D149</f>
        <v>-4.6325333333333347</v>
      </c>
      <c r="E150" s="66">
        <f t="shared" ref="E150:G150" si="1">E148-E149</f>
        <v>-2.4752666666666698</v>
      </c>
      <c r="F150" s="66">
        <f t="shared" si="1"/>
        <v>-2.7098999999999904</v>
      </c>
      <c r="G150" s="66">
        <f t="shared" si="1"/>
        <v>-44.662999999999897</v>
      </c>
      <c r="H150" s="25"/>
    </row>
    <row r="151" spans="1:8" ht="15.75" hidden="1" customHeight="1" x14ac:dyDescent="0.25">
      <c r="A151" s="24" t="s">
        <v>57</v>
      </c>
      <c r="B151" s="119"/>
      <c r="C151" s="120"/>
      <c r="D151" s="67">
        <f>D150/D149</f>
        <v>-0.30081385281385292</v>
      </c>
      <c r="E151" s="67">
        <f t="shared" ref="E151:G151" si="2">E150/E149</f>
        <v>-0.15666244725738415</v>
      </c>
      <c r="F151" s="67">
        <f t="shared" si="2"/>
        <v>-4.0446268656716272E-2</v>
      </c>
      <c r="G151" s="67">
        <f t="shared" si="2"/>
        <v>-9.5027659574467863E-2</v>
      </c>
      <c r="H151" s="25"/>
    </row>
    <row r="152" spans="1:8" ht="17.25" customHeight="1" x14ac:dyDescent="0.25">
      <c r="A152" s="24" t="s">
        <v>49</v>
      </c>
      <c r="B152" s="103">
        <f>(B144+B131+B117+B103+B76+B89+B62+B48+B34+B20)/10</f>
        <v>498</v>
      </c>
      <c r="C152" s="104"/>
      <c r="D152" s="22">
        <f>D147/10</f>
        <v>18.402096418732782</v>
      </c>
      <c r="E152" s="22">
        <f>E147/10</f>
        <v>16.554570247933881</v>
      </c>
      <c r="F152" s="22">
        <f>F147/10</f>
        <v>76.865258953168052</v>
      </c>
      <c r="G152" s="22">
        <f>G147/10</f>
        <v>552.10122644628086</v>
      </c>
      <c r="H152" s="25"/>
    </row>
    <row r="153" spans="1:8" ht="15.75" hidden="1" customHeight="1" x14ac:dyDescent="0.25">
      <c r="A153" s="24" t="s">
        <v>58</v>
      </c>
      <c r="B153" s="119"/>
      <c r="C153" s="120"/>
      <c r="D153" s="66">
        <f>77/100*30</f>
        <v>23.1</v>
      </c>
      <c r="E153" s="66">
        <f>79/100*30</f>
        <v>23.700000000000003</v>
      </c>
      <c r="F153" s="66">
        <f>335/100*30</f>
        <v>100.5</v>
      </c>
      <c r="G153" s="66">
        <f>2350/100*30</f>
        <v>705</v>
      </c>
      <c r="H153" s="25"/>
    </row>
    <row r="154" spans="1:8" ht="15.75" hidden="1" customHeight="1" x14ac:dyDescent="0.25">
      <c r="A154" s="24"/>
      <c r="B154" s="69"/>
      <c r="C154" s="70"/>
      <c r="D154" s="66">
        <f>D152-D153</f>
        <v>-4.6979035812672194</v>
      </c>
      <c r="E154" s="66">
        <f t="shared" ref="E154:G154" si="3">E152-E153</f>
        <v>-7.1454297520661214</v>
      </c>
      <c r="F154" s="66">
        <f t="shared" si="3"/>
        <v>-23.634741046831948</v>
      </c>
      <c r="G154" s="66">
        <f t="shared" si="3"/>
        <v>-152.89877355371914</v>
      </c>
      <c r="H154" s="25"/>
    </row>
    <row r="155" spans="1:8" ht="15.75" hidden="1" customHeight="1" x14ac:dyDescent="0.25">
      <c r="A155" s="24" t="s">
        <v>57</v>
      </c>
      <c r="B155" s="119"/>
      <c r="C155" s="120"/>
      <c r="D155" s="67">
        <f>D154/D153</f>
        <v>-0.20337244940550733</v>
      </c>
      <c r="E155" s="67">
        <f t="shared" ref="E155:G155" si="4">E154/E153</f>
        <v>-0.30149492624751562</v>
      </c>
      <c r="F155" s="67">
        <f t="shared" si="4"/>
        <v>-0.23517155270479551</v>
      </c>
      <c r="G155" s="67">
        <f t="shared" si="4"/>
        <v>-0.21687769298399878</v>
      </c>
      <c r="H155" s="25"/>
    </row>
    <row r="156" spans="1:8" hidden="1" x14ac:dyDescent="0.25">
      <c r="A156" s="9" t="s">
        <v>29</v>
      </c>
      <c r="B156" s="157"/>
      <c r="C156" s="132"/>
      <c r="D156" s="68">
        <f>D146+D147</f>
        <v>291.69563085399449</v>
      </c>
      <c r="E156" s="68">
        <f>E146+E147</f>
        <v>298.79303581267209</v>
      </c>
      <c r="F156" s="68">
        <f>F146+F147</f>
        <v>1411.5535895316807</v>
      </c>
      <c r="G156" s="68">
        <f>G146+G147</f>
        <v>9774.382264462809</v>
      </c>
      <c r="H156" s="25"/>
    </row>
    <row r="157" spans="1:8" ht="15.75" customHeight="1" x14ac:dyDescent="0.25">
      <c r="A157" s="24" t="s">
        <v>47</v>
      </c>
      <c r="B157" s="103">
        <f>B152+B148</f>
        <v>923</v>
      </c>
      <c r="C157" s="120"/>
      <c r="D157" s="68">
        <f>D156/10</f>
        <v>29.169563085399449</v>
      </c>
      <c r="E157" s="68">
        <f t="shared" ref="E157:G157" si="5">E156/10</f>
        <v>29.879303581267209</v>
      </c>
      <c r="F157" s="68">
        <f t="shared" si="5"/>
        <v>141.15535895316808</v>
      </c>
      <c r="G157" s="68">
        <f t="shared" si="5"/>
        <v>977.43822644628085</v>
      </c>
      <c r="H157" s="25"/>
    </row>
    <row r="158" spans="1:8" ht="15.75" hidden="1" customHeight="1" x14ac:dyDescent="0.25">
      <c r="A158" s="9" t="s">
        <v>46</v>
      </c>
      <c r="B158" s="157"/>
      <c r="C158" s="132"/>
      <c r="D158" s="40">
        <f>77/100*50</f>
        <v>38.5</v>
      </c>
      <c r="E158" s="40">
        <f>79/100*50</f>
        <v>39.5</v>
      </c>
      <c r="F158" s="40">
        <f>335/100*50</f>
        <v>167.5</v>
      </c>
      <c r="G158" s="40">
        <f>2350/100*50</f>
        <v>1175</v>
      </c>
      <c r="H158" s="25"/>
    </row>
    <row r="159" spans="1:8" ht="18.75" hidden="1" customHeight="1" x14ac:dyDescent="0.25">
      <c r="D159" s="33">
        <f>D157-D158</f>
        <v>-9.3304369146005506</v>
      </c>
      <c r="E159" s="33">
        <f t="shared" ref="E159:G159" si="6">E157-E158</f>
        <v>-9.6206964187327912</v>
      </c>
      <c r="F159" s="33">
        <f t="shared" si="6"/>
        <v>-26.344641046831924</v>
      </c>
      <c r="G159" s="33">
        <f t="shared" si="6"/>
        <v>-197.56177355371915</v>
      </c>
    </row>
    <row r="160" spans="1:8" ht="18.75" hidden="1" x14ac:dyDescent="0.3">
      <c r="A160" s="24" t="s">
        <v>57</v>
      </c>
      <c r="B160" s="148"/>
      <c r="C160" s="148"/>
      <c r="D160" s="64">
        <f>D159/D158</f>
        <v>-0.24234901076884546</v>
      </c>
      <c r="E160" s="64">
        <f t="shared" ref="E160:G160" si="7">E159/E158</f>
        <v>-0.24356193465146306</v>
      </c>
      <c r="F160" s="64">
        <f t="shared" si="7"/>
        <v>-0.15728143908556372</v>
      </c>
      <c r="G160" s="64">
        <f t="shared" si="7"/>
        <v>-0.1681376796201865</v>
      </c>
      <c r="H160" s="46"/>
    </row>
    <row r="161" spans="1:8" ht="18.75" x14ac:dyDescent="0.25">
      <c r="A161" s="50"/>
      <c r="B161" s="154"/>
      <c r="C161" s="154"/>
      <c r="D161" s="51"/>
      <c r="E161" s="51"/>
      <c r="F161" s="51"/>
      <c r="G161" s="51"/>
      <c r="H161" s="52"/>
    </row>
    <row r="177" spans="3:8" ht="15.75" customHeight="1" x14ac:dyDescent="0.25">
      <c r="C177" s="29"/>
      <c r="D177" s="29"/>
      <c r="E177" s="29"/>
      <c r="F177" s="29"/>
      <c r="G177" s="29"/>
      <c r="H177" s="29"/>
    </row>
    <row r="178" spans="3:8" ht="15.75" customHeight="1" x14ac:dyDescent="0.25">
      <c r="C178" s="29"/>
      <c r="D178" s="29"/>
      <c r="E178" s="29"/>
      <c r="F178" s="29"/>
      <c r="G178" s="29"/>
      <c r="H178" s="29"/>
    </row>
    <row r="187" spans="3:8" ht="15.75" customHeight="1" x14ac:dyDescent="0.25">
      <c r="C187" s="29"/>
      <c r="D187" s="29"/>
      <c r="E187" s="29"/>
      <c r="F187" s="29"/>
      <c r="G187" s="29"/>
      <c r="H187" s="29"/>
    </row>
  </sheetData>
  <mergeCells count="160">
    <mergeCell ref="B160:C160"/>
    <mergeCell ref="B161:C161"/>
    <mergeCell ref="B152:C152"/>
    <mergeCell ref="B153:C153"/>
    <mergeCell ref="B155:C155"/>
    <mergeCell ref="B156:C156"/>
    <mergeCell ref="B157:C157"/>
    <mergeCell ref="B158:C158"/>
    <mergeCell ref="B145:C145"/>
    <mergeCell ref="B146:C146"/>
    <mergeCell ref="B147:C147"/>
    <mergeCell ref="B148:C148"/>
    <mergeCell ref="B149:C149"/>
    <mergeCell ref="B151:C151"/>
    <mergeCell ref="B140:C140"/>
    <mergeCell ref="B141:C141"/>
    <mergeCell ref="B142:C142"/>
    <mergeCell ref="B143:C143"/>
    <mergeCell ref="B144:C144"/>
    <mergeCell ref="B135:C135"/>
    <mergeCell ref="B136:C136"/>
    <mergeCell ref="B137:C137"/>
    <mergeCell ref="B138:C138"/>
    <mergeCell ref="A139:C139"/>
    <mergeCell ref="B129:C129"/>
    <mergeCell ref="B130:C130"/>
    <mergeCell ref="B131:C131"/>
    <mergeCell ref="B132:C132"/>
    <mergeCell ref="A133:H133"/>
    <mergeCell ref="B134:C134"/>
    <mergeCell ref="B124:C124"/>
    <mergeCell ref="A125:C125"/>
    <mergeCell ref="B126:C126"/>
    <mergeCell ref="B127:C127"/>
    <mergeCell ref="B128:C128"/>
    <mergeCell ref="A119:G119"/>
    <mergeCell ref="A120:C120"/>
    <mergeCell ref="B121:C121"/>
    <mergeCell ref="B122:C122"/>
    <mergeCell ref="B123:C123"/>
    <mergeCell ref="B113:C113"/>
    <mergeCell ref="B114:C114"/>
    <mergeCell ref="B115:C115"/>
    <mergeCell ref="B116:C116"/>
    <mergeCell ref="B117:C117"/>
    <mergeCell ref="B118:C118"/>
    <mergeCell ref="B108:C108"/>
    <mergeCell ref="B109:C109"/>
    <mergeCell ref="B110:C110"/>
    <mergeCell ref="A111:C111"/>
    <mergeCell ref="B112:C112"/>
    <mergeCell ref="B103:C103"/>
    <mergeCell ref="B104:C104"/>
    <mergeCell ref="A105:G105"/>
    <mergeCell ref="A106:C106"/>
    <mergeCell ref="B107:C107"/>
    <mergeCell ref="B98:C98"/>
    <mergeCell ref="B99:C99"/>
    <mergeCell ref="B100:C100"/>
    <mergeCell ref="B101:C101"/>
    <mergeCell ref="B102:C102"/>
    <mergeCell ref="B93:C93"/>
    <mergeCell ref="B94:C94"/>
    <mergeCell ref="B95:C95"/>
    <mergeCell ref="B96:C96"/>
    <mergeCell ref="A97:C97"/>
    <mergeCell ref="B87:C87"/>
    <mergeCell ref="B88:C88"/>
    <mergeCell ref="B89:C89"/>
    <mergeCell ref="B90:C90"/>
    <mergeCell ref="A91:H91"/>
    <mergeCell ref="A92:C92"/>
    <mergeCell ref="B82:C82"/>
    <mergeCell ref="B83:C83"/>
    <mergeCell ref="A84:C84"/>
    <mergeCell ref="B85:C85"/>
    <mergeCell ref="B86:C86"/>
    <mergeCell ref="B77:C77"/>
    <mergeCell ref="A78:G78"/>
    <mergeCell ref="A79:C79"/>
    <mergeCell ref="B80:C80"/>
    <mergeCell ref="B81:C81"/>
    <mergeCell ref="B71:C71"/>
    <mergeCell ref="B72:C72"/>
    <mergeCell ref="B73:C73"/>
    <mergeCell ref="B74:C74"/>
    <mergeCell ref="B75:C75"/>
    <mergeCell ref="B76:C76"/>
    <mergeCell ref="B67:C67"/>
    <mergeCell ref="B68:C68"/>
    <mergeCell ref="B69:C69"/>
    <mergeCell ref="A70:C70"/>
    <mergeCell ref="B61:C61"/>
    <mergeCell ref="B62:C62"/>
    <mergeCell ref="B63:C63"/>
    <mergeCell ref="A64:G64"/>
    <mergeCell ref="A65:C65"/>
    <mergeCell ref="B66:C66"/>
    <mergeCell ref="A56:B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5:C45"/>
    <mergeCell ref="B46:C46"/>
    <mergeCell ref="B47:C47"/>
    <mergeCell ref="B48:C48"/>
    <mergeCell ref="B49:C49"/>
    <mergeCell ref="A50:G50"/>
    <mergeCell ref="B40:C40"/>
    <mergeCell ref="B41:C41"/>
    <mergeCell ref="A42:C42"/>
    <mergeCell ref="B43:C43"/>
    <mergeCell ref="B44:C44"/>
    <mergeCell ref="B35:C35"/>
    <mergeCell ref="A36:G36"/>
    <mergeCell ref="A37:C37"/>
    <mergeCell ref="B38:C38"/>
    <mergeCell ref="B39:C39"/>
    <mergeCell ref="B29:C29"/>
    <mergeCell ref="B30:C30"/>
    <mergeCell ref="B31:C31"/>
    <mergeCell ref="B32:C32"/>
    <mergeCell ref="B33:C33"/>
    <mergeCell ref="B34:C34"/>
    <mergeCell ref="B25:C25"/>
    <mergeCell ref="B26:C26"/>
    <mergeCell ref="B27:C27"/>
    <mergeCell ref="A28:C28"/>
    <mergeCell ref="B19:C19"/>
    <mergeCell ref="B20:C20"/>
    <mergeCell ref="B21:C21"/>
    <mergeCell ref="A22:G22"/>
    <mergeCell ref="A23:C23"/>
    <mergeCell ref="B24:C24"/>
    <mergeCell ref="B14:C14"/>
    <mergeCell ref="A15:C15"/>
    <mergeCell ref="B16:C16"/>
    <mergeCell ref="B17:C17"/>
    <mergeCell ref="B18:C18"/>
    <mergeCell ref="A9:G9"/>
    <mergeCell ref="A10:C10"/>
    <mergeCell ref="B11:C11"/>
    <mergeCell ref="B12:C12"/>
    <mergeCell ref="B13:C13"/>
    <mergeCell ref="A2:H2"/>
    <mergeCell ref="A4:A8"/>
    <mergeCell ref="B4:C4"/>
    <mergeCell ref="H4:H8"/>
    <mergeCell ref="B5:C8"/>
    <mergeCell ref="D5:F5"/>
    <mergeCell ref="G5:G8"/>
    <mergeCell ref="D6:D8"/>
    <mergeCell ref="E6:E8"/>
    <mergeCell ref="F6:F8"/>
  </mergeCells>
  <pageMargins left="0.70866141732283472" right="0.70866141732283472" top="0.15748031496062992" bottom="0.15748031496062992" header="0.31496062992125984" footer="0.31496062992125984"/>
  <pageSetup paperSize="9" scale="94" fitToHeight="0" orientation="landscape" r:id="rId1"/>
  <rowBreaks count="4" manualBreakCount="4">
    <brk id="35" max="16383" man="1"/>
    <brk id="63" max="16383" man="1"/>
    <brk id="90" max="16383" man="1"/>
    <brk id="1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zoomScaleNormal="100" workbookViewId="0">
      <selection activeCell="A2" sqref="A2:H2"/>
    </sheetView>
  </sheetViews>
  <sheetFormatPr defaultRowHeight="15.75" x14ac:dyDescent="0.25"/>
  <cols>
    <col min="1" max="1" width="57.85546875" style="29" customWidth="1"/>
    <col min="2" max="2" width="10" style="29" customWidth="1"/>
    <col min="3" max="3" width="9" style="56" customWidth="1"/>
    <col min="4" max="4" width="9.7109375" style="33" customWidth="1"/>
    <col min="5" max="6" width="10.7109375" style="33" customWidth="1"/>
    <col min="7" max="7" width="13" style="33" customWidth="1"/>
    <col min="8" max="8" width="12.140625" style="55" customWidth="1"/>
    <col min="9" max="78" width="9.140625" style="29"/>
    <col min="79" max="79" width="7.85546875" style="29" customWidth="1"/>
    <col min="80" max="80" width="57.85546875" style="29" customWidth="1"/>
    <col min="81" max="81" width="10.140625" style="29" customWidth="1"/>
    <col min="82" max="82" width="12.28515625" style="29" customWidth="1"/>
    <col min="83" max="85" width="0" style="29" hidden="1" customWidth="1"/>
    <col min="86" max="86" width="9.7109375" style="29" customWidth="1"/>
    <col min="87" max="88" width="10.7109375" style="29" customWidth="1"/>
    <col min="89" max="89" width="11.85546875" style="29" customWidth="1"/>
    <col min="90" max="90" width="0" style="29" hidden="1" customWidth="1"/>
    <col min="91" max="91" width="9.140625" style="29" customWidth="1"/>
    <col min="92" max="92" width="8" style="29" customWidth="1"/>
    <col min="93" max="93" width="7.5703125" style="29" customWidth="1"/>
    <col min="94" max="94" width="9" style="29" customWidth="1"/>
    <col min="95" max="97" width="9.140625" style="29" customWidth="1"/>
    <col min="98" max="103" width="0" style="29" hidden="1" customWidth="1"/>
    <col min="104" max="334" width="9.140625" style="29"/>
    <col min="335" max="335" width="7.85546875" style="29" customWidth="1"/>
    <col min="336" max="336" width="57.85546875" style="29" customWidth="1"/>
    <col min="337" max="337" width="10.140625" style="29" customWidth="1"/>
    <col min="338" max="338" width="12.28515625" style="29" customWidth="1"/>
    <col min="339" max="341" width="0" style="29" hidden="1" customWidth="1"/>
    <col min="342" max="342" width="9.7109375" style="29" customWidth="1"/>
    <col min="343" max="344" width="10.7109375" style="29" customWidth="1"/>
    <col min="345" max="345" width="11.85546875" style="29" customWidth="1"/>
    <col min="346" max="346" width="0" style="29" hidden="1" customWidth="1"/>
    <col min="347" max="347" width="9.140625" style="29" customWidth="1"/>
    <col min="348" max="348" width="8" style="29" customWidth="1"/>
    <col min="349" max="349" width="7.5703125" style="29" customWidth="1"/>
    <col min="350" max="350" width="9" style="29" customWidth="1"/>
    <col min="351" max="353" width="9.140625" style="29" customWidth="1"/>
    <col min="354" max="359" width="0" style="29" hidden="1" customWidth="1"/>
    <col min="360" max="590" width="9.140625" style="29"/>
    <col min="591" max="591" width="7.85546875" style="29" customWidth="1"/>
    <col min="592" max="592" width="57.85546875" style="29" customWidth="1"/>
    <col min="593" max="593" width="10.140625" style="29" customWidth="1"/>
    <col min="594" max="594" width="12.28515625" style="29" customWidth="1"/>
    <col min="595" max="597" width="0" style="29" hidden="1" customWidth="1"/>
    <col min="598" max="598" width="9.7109375" style="29" customWidth="1"/>
    <col min="599" max="600" width="10.7109375" style="29" customWidth="1"/>
    <col min="601" max="601" width="11.85546875" style="29" customWidth="1"/>
    <col min="602" max="602" width="0" style="29" hidden="1" customWidth="1"/>
    <col min="603" max="603" width="9.140625" style="29" customWidth="1"/>
    <col min="604" max="604" width="8" style="29" customWidth="1"/>
    <col min="605" max="605" width="7.5703125" style="29" customWidth="1"/>
    <col min="606" max="606" width="9" style="29" customWidth="1"/>
    <col min="607" max="609" width="9.140625" style="29" customWidth="1"/>
    <col min="610" max="615" width="0" style="29" hidden="1" customWidth="1"/>
    <col min="616" max="846" width="9.140625" style="29"/>
    <col min="847" max="847" width="7.85546875" style="29" customWidth="1"/>
    <col min="848" max="848" width="57.85546875" style="29" customWidth="1"/>
    <col min="849" max="849" width="10.140625" style="29" customWidth="1"/>
    <col min="850" max="850" width="12.28515625" style="29" customWidth="1"/>
    <col min="851" max="853" width="0" style="29" hidden="1" customWidth="1"/>
    <col min="854" max="854" width="9.7109375" style="29" customWidth="1"/>
    <col min="855" max="856" width="10.7109375" style="29" customWidth="1"/>
    <col min="857" max="857" width="11.85546875" style="29" customWidth="1"/>
    <col min="858" max="858" width="0" style="29" hidden="1" customWidth="1"/>
    <col min="859" max="859" width="9.140625" style="29" customWidth="1"/>
    <col min="860" max="860" width="8" style="29" customWidth="1"/>
    <col min="861" max="861" width="7.5703125" style="29" customWidth="1"/>
    <col min="862" max="862" width="9" style="29" customWidth="1"/>
    <col min="863" max="865" width="9.140625" style="29" customWidth="1"/>
    <col min="866" max="871" width="0" style="29" hidden="1" customWidth="1"/>
    <col min="872" max="1102" width="9.140625" style="29"/>
    <col min="1103" max="1103" width="7.85546875" style="29" customWidth="1"/>
    <col min="1104" max="1104" width="57.85546875" style="29" customWidth="1"/>
    <col min="1105" max="1105" width="10.140625" style="29" customWidth="1"/>
    <col min="1106" max="1106" width="12.28515625" style="29" customWidth="1"/>
    <col min="1107" max="1109" width="0" style="29" hidden="1" customWidth="1"/>
    <col min="1110" max="1110" width="9.7109375" style="29" customWidth="1"/>
    <col min="1111" max="1112" width="10.7109375" style="29" customWidth="1"/>
    <col min="1113" max="1113" width="11.85546875" style="29" customWidth="1"/>
    <col min="1114" max="1114" width="0" style="29" hidden="1" customWidth="1"/>
    <col min="1115" max="1115" width="9.140625" style="29" customWidth="1"/>
    <col min="1116" max="1116" width="8" style="29" customWidth="1"/>
    <col min="1117" max="1117" width="7.5703125" style="29" customWidth="1"/>
    <col min="1118" max="1118" width="9" style="29" customWidth="1"/>
    <col min="1119" max="1121" width="9.140625" style="29" customWidth="1"/>
    <col min="1122" max="1127" width="0" style="29" hidden="1" customWidth="1"/>
    <col min="1128" max="1358" width="9.140625" style="29"/>
    <col min="1359" max="1359" width="7.85546875" style="29" customWidth="1"/>
    <col min="1360" max="1360" width="57.85546875" style="29" customWidth="1"/>
    <col min="1361" max="1361" width="10.140625" style="29" customWidth="1"/>
    <col min="1362" max="1362" width="12.28515625" style="29" customWidth="1"/>
    <col min="1363" max="1365" width="0" style="29" hidden="1" customWidth="1"/>
    <col min="1366" max="1366" width="9.7109375" style="29" customWidth="1"/>
    <col min="1367" max="1368" width="10.7109375" style="29" customWidth="1"/>
    <col min="1369" max="1369" width="11.85546875" style="29" customWidth="1"/>
    <col min="1370" max="1370" width="0" style="29" hidden="1" customWidth="1"/>
    <col min="1371" max="1371" width="9.140625" style="29" customWidth="1"/>
    <col min="1372" max="1372" width="8" style="29" customWidth="1"/>
    <col min="1373" max="1373" width="7.5703125" style="29" customWidth="1"/>
    <col min="1374" max="1374" width="9" style="29" customWidth="1"/>
    <col min="1375" max="1377" width="9.140625" style="29" customWidth="1"/>
    <col min="1378" max="1383" width="0" style="29" hidden="1" customWidth="1"/>
    <col min="1384" max="1614" width="9.140625" style="29"/>
    <col min="1615" max="1615" width="7.85546875" style="29" customWidth="1"/>
    <col min="1616" max="1616" width="57.85546875" style="29" customWidth="1"/>
    <col min="1617" max="1617" width="10.140625" style="29" customWidth="1"/>
    <col min="1618" max="1618" width="12.28515625" style="29" customWidth="1"/>
    <col min="1619" max="1621" width="0" style="29" hidden="1" customWidth="1"/>
    <col min="1622" max="1622" width="9.7109375" style="29" customWidth="1"/>
    <col min="1623" max="1624" width="10.7109375" style="29" customWidth="1"/>
    <col min="1625" max="1625" width="11.85546875" style="29" customWidth="1"/>
    <col min="1626" max="1626" width="0" style="29" hidden="1" customWidth="1"/>
    <col min="1627" max="1627" width="9.140625" style="29" customWidth="1"/>
    <col min="1628" max="1628" width="8" style="29" customWidth="1"/>
    <col min="1629" max="1629" width="7.5703125" style="29" customWidth="1"/>
    <col min="1630" max="1630" width="9" style="29" customWidth="1"/>
    <col min="1631" max="1633" width="9.140625" style="29" customWidth="1"/>
    <col min="1634" max="1639" width="0" style="29" hidden="1" customWidth="1"/>
    <col min="1640" max="1870" width="9.140625" style="29"/>
    <col min="1871" max="1871" width="7.85546875" style="29" customWidth="1"/>
    <col min="1872" max="1872" width="57.85546875" style="29" customWidth="1"/>
    <col min="1873" max="1873" width="10.140625" style="29" customWidth="1"/>
    <col min="1874" max="1874" width="12.28515625" style="29" customWidth="1"/>
    <col min="1875" max="1877" width="0" style="29" hidden="1" customWidth="1"/>
    <col min="1878" max="1878" width="9.7109375" style="29" customWidth="1"/>
    <col min="1879" max="1880" width="10.7109375" style="29" customWidth="1"/>
    <col min="1881" max="1881" width="11.85546875" style="29" customWidth="1"/>
    <col min="1882" max="1882" width="0" style="29" hidden="1" customWidth="1"/>
    <col min="1883" max="1883" width="9.140625" style="29" customWidth="1"/>
    <col min="1884" max="1884" width="8" style="29" customWidth="1"/>
    <col min="1885" max="1885" width="7.5703125" style="29" customWidth="1"/>
    <col min="1886" max="1886" width="9" style="29" customWidth="1"/>
    <col min="1887" max="1889" width="9.140625" style="29" customWidth="1"/>
    <col min="1890" max="1895" width="0" style="29" hidden="1" customWidth="1"/>
    <col min="1896" max="2126" width="9.140625" style="29"/>
    <col min="2127" max="2127" width="7.85546875" style="29" customWidth="1"/>
    <col min="2128" max="2128" width="57.85546875" style="29" customWidth="1"/>
    <col min="2129" max="2129" width="10.140625" style="29" customWidth="1"/>
    <col min="2130" max="2130" width="12.28515625" style="29" customWidth="1"/>
    <col min="2131" max="2133" width="0" style="29" hidden="1" customWidth="1"/>
    <col min="2134" max="2134" width="9.7109375" style="29" customWidth="1"/>
    <col min="2135" max="2136" width="10.7109375" style="29" customWidth="1"/>
    <col min="2137" max="2137" width="11.85546875" style="29" customWidth="1"/>
    <col min="2138" max="2138" width="0" style="29" hidden="1" customWidth="1"/>
    <col min="2139" max="2139" width="9.140625" style="29" customWidth="1"/>
    <col min="2140" max="2140" width="8" style="29" customWidth="1"/>
    <col min="2141" max="2141" width="7.5703125" style="29" customWidth="1"/>
    <col min="2142" max="2142" width="9" style="29" customWidth="1"/>
    <col min="2143" max="2145" width="9.140625" style="29" customWidth="1"/>
    <col min="2146" max="2151" width="0" style="29" hidden="1" customWidth="1"/>
    <col min="2152" max="2382" width="9.140625" style="29"/>
    <col min="2383" max="2383" width="7.85546875" style="29" customWidth="1"/>
    <col min="2384" max="2384" width="57.85546875" style="29" customWidth="1"/>
    <col min="2385" max="2385" width="10.140625" style="29" customWidth="1"/>
    <col min="2386" max="2386" width="12.28515625" style="29" customWidth="1"/>
    <col min="2387" max="2389" width="0" style="29" hidden="1" customWidth="1"/>
    <col min="2390" max="2390" width="9.7109375" style="29" customWidth="1"/>
    <col min="2391" max="2392" width="10.7109375" style="29" customWidth="1"/>
    <col min="2393" max="2393" width="11.85546875" style="29" customWidth="1"/>
    <col min="2394" max="2394" width="0" style="29" hidden="1" customWidth="1"/>
    <col min="2395" max="2395" width="9.140625" style="29" customWidth="1"/>
    <col min="2396" max="2396" width="8" style="29" customWidth="1"/>
    <col min="2397" max="2397" width="7.5703125" style="29" customWidth="1"/>
    <col min="2398" max="2398" width="9" style="29" customWidth="1"/>
    <col min="2399" max="2401" width="9.140625" style="29" customWidth="1"/>
    <col min="2402" max="2407" width="0" style="29" hidden="1" customWidth="1"/>
    <col min="2408" max="2638" width="9.140625" style="29"/>
    <col min="2639" max="2639" width="7.85546875" style="29" customWidth="1"/>
    <col min="2640" max="2640" width="57.85546875" style="29" customWidth="1"/>
    <col min="2641" max="2641" width="10.140625" style="29" customWidth="1"/>
    <col min="2642" max="2642" width="12.28515625" style="29" customWidth="1"/>
    <col min="2643" max="2645" width="0" style="29" hidden="1" customWidth="1"/>
    <col min="2646" max="2646" width="9.7109375" style="29" customWidth="1"/>
    <col min="2647" max="2648" width="10.7109375" style="29" customWidth="1"/>
    <col min="2649" max="2649" width="11.85546875" style="29" customWidth="1"/>
    <col min="2650" max="2650" width="0" style="29" hidden="1" customWidth="1"/>
    <col min="2651" max="2651" width="9.140625" style="29" customWidth="1"/>
    <col min="2652" max="2652" width="8" style="29" customWidth="1"/>
    <col min="2653" max="2653" width="7.5703125" style="29" customWidth="1"/>
    <col min="2654" max="2654" width="9" style="29" customWidth="1"/>
    <col min="2655" max="2657" width="9.140625" style="29" customWidth="1"/>
    <col min="2658" max="2663" width="0" style="29" hidden="1" customWidth="1"/>
    <col min="2664" max="2894" width="9.140625" style="29"/>
    <col min="2895" max="2895" width="7.85546875" style="29" customWidth="1"/>
    <col min="2896" max="2896" width="57.85546875" style="29" customWidth="1"/>
    <col min="2897" max="2897" width="10.140625" style="29" customWidth="1"/>
    <col min="2898" max="2898" width="12.28515625" style="29" customWidth="1"/>
    <col min="2899" max="2901" width="0" style="29" hidden="1" customWidth="1"/>
    <col min="2902" max="2902" width="9.7109375" style="29" customWidth="1"/>
    <col min="2903" max="2904" width="10.7109375" style="29" customWidth="1"/>
    <col min="2905" max="2905" width="11.85546875" style="29" customWidth="1"/>
    <col min="2906" max="2906" width="0" style="29" hidden="1" customWidth="1"/>
    <col min="2907" max="2907" width="9.140625" style="29" customWidth="1"/>
    <col min="2908" max="2908" width="8" style="29" customWidth="1"/>
    <col min="2909" max="2909" width="7.5703125" style="29" customWidth="1"/>
    <col min="2910" max="2910" width="9" style="29" customWidth="1"/>
    <col min="2911" max="2913" width="9.140625" style="29" customWidth="1"/>
    <col min="2914" max="2919" width="0" style="29" hidden="1" customWidth="1"/>
    <col min="2920" max="3150" width="9.140625" style="29"/>
    <col min="3151" max="3151" width="7.85546875" style="29" customWidth="1"/>
    <col min="3152" max="3152" width="57.85546875" style="29" customWidth="1"/>
    <col min="3153" max="3153" width="10.140625" style="29" customWidth="1"/>
    <col min="3154" max="3154" width="12.28515625" style="29" customWidth="1"/>
    <col min="3155" max="3157" width="0" style="29" hidden="1" customWidth="1"/>
    <col min="3158" max="3158" width="9.7109375" style="29" customWidth="1"/>
    <col min="3159" max="3160" width="10.7109375" style="29" customWidth="1"/>
    <col min="3161" max="3161" width="11.85546875" style="29" customWidth="1"/>
    <col min="3162" max="3162" width="0" style="29" hidden="1" customWidth="1"/>
    <col min="3163" max="3163" width="9.140625" style="29" customWidth="1"/>
    <col min="3164" max="3164" width="8" style="29" customWidth="1"/>
    <col min="3165" max="3165" width="7.5703125" style="29" customWidth="1"/>
    <col min="3166" max="3166" width="9" style="29" customWidth="1"/>
    <col min="3167" max="3169" width="9.140625" style="29" customWidth="1"/>
    <col min="3170" max="3175" width="0" style="29" hidden="1" customWidth="1"/>
    <col min="3176" max="3406" width="9.140625" style="29"/>
    <col min="3407" max="3407" width="7.85546875" style="29" customWidth="1"/>
    <col min="3408" max="3408" width="57.85546875" style="29" customWidth="1"/>
    <col min="3409" max="3409" width="10.140625" style="29" customWidth="1"/>
    <col min="3410" max="3410" width="12.28515625" style="29" customWidth="1"/>
    <col min="3411" max="3413" width="0" style="29" hidden="1" customWidth="1"/>
    <col min="3414" max="3414" width="9.7109375" style="29" customWidth="1"/>
    <col min="3415" max="3416" width="10.7109375" style="29" customWidth="1"/>
    <col min="3417" max="3417" width="11.85546875" style="29" customWidth="1"/>
    <col min="3418" max="3418" width="0" style="29" hidden="1" customWidth="1"/>
    <col min="3419" max="3419" width="9.140625" style="29" customWidth="1"/>
    <col min="3420" max="3420" width="8" style="29" customWidth="1"/>
    <col min="3421" max="3421" width="7.5703125" style="29" customWidth="1"/>
    <col min="3422" max="3422" width="9" style="29" customWidth="1"/>
    <col min="3423" max="3425" width="9.140625" style="29" customWidth="1"/>
    <col min="3426" max="3431" width="0" style="29" hidden="1" customWidth="1"/>
    <col min="3432" max="3662" width="9.140625" style="29"/>
    <col min="3663" max="3663" width="7.85546875" style="29" customWidth="1"/>
    <col min="3664" max="3664" width="57.85546875" style="29" customWidth="1"/>
    <col min="3665" max="3665" width="10.140625" style="29" customWidth="1"/>
    <col min="3666" max="3666" width="12.28515625" style="29" customWidth="1"/>
    <col min="3667" max="3669" width="0" style="29" hidden="1" customWidth="1"/>
    <col min="3670" max="3670" width="9.7109375" style="29" customWidth="1"/>
    <col min="3671" max="3672" width="10.7109375" style="29" customWidth="1"/>
    <col min="3673" max="3673" width="11.85546875" style="29" customWidth="1"/>
    <col min="3674" max="3674" width="0" style="29" hidden="1" customWidth="1"/>
    <col min="3675" max="3675" width="9.140625" style="29" customWidth="1"/>
    <col min="3676" max="3676" width="8" style="29" customWidth="1"/>
    <col min="3677" max="3677" width="7.5703125" style="29" customWidth="1"/>
    <col min="3678" max="3678" width="9" style="29" customWidth="1"/>
    <col min="3679" max="3681" width="9.140625" style="29" customWidth="1"/>
    <col min="3682" max="3687" width="0" style="29" hidden="1" customWidth="1"/>
    <col min="3688" max="3918" width="9.140625" style="29"/>
    <col min="3919" max="3919" width="7.85546875" style="29" customWidth="1"/>
    <col min="3920" max="3920" width="57.85546875" style="29" customWidth="1"/>
    <col min="3921" max="3921" width="10.140625" style="29" customWidth="1"/>
    <col min="3922" max="3922" width="12.28515625" style="29" customWidth="1"/>
    <col min="3923" max="3925" width="0" style="29" hidden="1" customWidth="1"/>
    <col min="3926" max="3926" width="9.7109375" style="29" customWidth="1"/>
    <col min="3927" max="3928" width="10.7109375" style="29" customWidth="1"/>
    <col min="3929" max="3929" width="11.85546875" style="29" customWidth="1"/>
    <col min="3930" max="3930" width="0" style="29" hidden="1" customWidth="1"/>
    <col min="3931" max="3931" width="9.140625" style="29" customWidth="1"/>
    <col min="3932" max="3932" width="8" style="29" customWidth="1"/>
    <col min="3933" max="3933" width="7.5703125" style="29" customWidth="1"/>
    <col min="3934" max="3934" width="9" style="29" customWidth="1"/>
    <col min="3935" max="3937" width="9.140625" style="29" customWidth="1"/>
    <col min="3938" max="3943" width="0" style="29" hidden="1" customWidth="1"/>
    <col min="3944" max="4174" width="9.140625" style="29"/>
    <col min="4175" max="4175" width="7.85546875" style="29" customWidth="1"/>
    <col min="4176" max="4176" width="57.85546875" style="29" customWidth="1"/>
    <col min="4177" max="4177" width="10.140625" style="29" customWidth="1"/>
    <col min="4178" max="4178" width="12.28515625" style="29" customWidth="1"/>
    <col min="4179" max="4181" width="0" style="29" hidden="1" customWidth="1"/>
    <col min="4182" max="4182" width="9.7109375" style="29" customWidth="1"/>
    <col min="4183" max="4184" width="10.7109375" style="29" customWidth="1"/>
    <col min="4185" max="4185" width="11.85546875" style="29" customWidth="1"/>
    <col min="4186" max="4186" width="0" style="29" hidden="1" customWidth="1"/>
    <col min="4187" max="4187" width="9.140625" style="29" customWidth="1"/>
    <col min="4188" max="4188" width="8" style="29" customWidth="1"/>
    <col min="4189" max="4189" width="7.5703125" style="29" customWidth="1"/>
    <col min="4190" max="4190" width="9" style="29" customWidth="1"/>
    <col min="4191" max="4193" width="9.140625" style="29" customWidth="1"/>
    <col min="4194" max="4199" width="0" style="29" hidden="1" customWidth="1"/>
    <col min="4200" max="4430" width="9.140625" style="29"/>
    <col min="4431" max="4431" width="7.85546875" style="29" customWidth="1"/>
    <col min="4432" max="4432" width="57.85546875" style="29" customWidth="1"/>
    <col min="4433" max="4433" width="10.140625" style="29" customWidth="1"/>
    <col min="4434" max="4434" width="12.28515625" style="29" customWidth="1"/>
    <col min="4435" max="4437" width="0" style="29" hidden="1" customWidth="1"/>
    <col min="4438" max="4438" width="9.7109375" style="29" customWidth="1"/>
    <col min="4439" max="4440" width="10.7109375" style="29" customWidth="1"/>
    <col min="4441" max="4441" width="11.85546875" style="29" customWidth="1"/>
    <col min="4442" max="4442" width="0" style="29" hidden="1" customWidth="1"/>
    <col min="4443" max="4443" width="9.140625" style="29" customWidth="1"/>
    <col min="4444" max="4444" width="8" style="29" customWidth="1"/>
    <col min="4445" max="4445" width="7.5703125" style="29" customWidth="1"/>
    <col min="4446" max="4446" width="9" style="29" customWidth="1"/>
    <col min="4447" max="4449" width="9.140625" style="29" customWidth="1"/>
    <col min="4450" max="4455" width="0" style="29" hidden="1" customWidth="1"/>
    <col min="4456" max="4686" width="9.140625" style="29"/>
    <col min="4687" max="4687" width="7.85546875" style="29" customWidth="1"/>
    <col min="4688" max="4688" width="57.85546875" style="29" customWidth="1"/>
    <col min="4689" max="4689" width="10.140625" style="29" customWidth="1"/>
    <col min="4690" max="4690" width="12.28515625" style="29" customWidth="1"/>
    <col min="4691" max="4693" width="0" style="29" hidden="1" customWidth="1"/>
    <col min="4694" max="4694" width="9.7109375" style="29" customWidth="1"/>
    <col min="4695" max="4696" width="10.7109375" style="29" customWidth="1"/>
    <col min="4697" max="4697" width="11.85546875" style="29" customWidth="1"/>
    <col min="4698" max="4698" width="0" style="29" hidden="1" customWidth="1"/>
    <col min="4699" max="4699" width="9.140625" style="29" customWidth="1"/>
    <col min="4700" max="4700" width="8" style="29" customWidth="1"/>
    <col min="4701" max="4701" width="7.5703125" style="29" customWidth="1"/>
    <col min="4702" max="4702" width="9" style="29" customWidth="1"/>
    <col min="4703" max="4705" width="9.140625" style="29" customWidth="1"/>
    <col min="4706" max="4711" width="0" style="29" hidden="1" customWidth="1"/>
    <col min="4712" max="4942" width="9.140625" style="29"/>
    <col min="4943" max="4943" width="7.85546875" style="29" customWidth="1"/>
    <col min="4944" max="4944" width="57.85546875" style="29" customWidth="1"/>
    <col min="4945" max="4945" width="10.140625" style="29" customWidth="1"/>
    <col min="4946" max="4946" width="12.28515625" style="29" customWidth="1"/>
    <col min="4947" max="4949" width="0" style="29" hidden="1" customWidth="1"/>
    <col min="4950" max="4950" width="9.7109375" style="29" customWidth="1"/>
    <col min="4951" max="4952" width="10.7109375" style="29" customWidth="1"/>
    <col min="4953" max="4953" width="11.85546875" style="29" customWidth="1"/>
    <col min="4954" max="4954" width="0" style="29" hidden="1" customWidth="1"/>
    <col min="4955" max="4955" width="9.140625" style="29" customWidth="1"/>
    <col min="4956" max="4956" width="8" style="29" customWidth="1"/>
    <col min="4957" max="4957" width="7.5703125" style="29" customWidth="1"/>
    <col min="4958" max="4958" width="9" style="29" customWidth="1"/>
    <col min="4959" max="4961" width="9.140625" style="29" customWidth="1"/>
    <col min="4962" max="4967" width="0" style="29" hidden="1" customWidth="1"/>
    <col min="4968" max="5198" width="9.140625" style="29"/>
    <col min="5199" max="5199" width="7.85546875" style="29" customWidth="1"/>
    <col min="5200" max="5200" width="57.85546875" style="29" customWidth="1"/>
    <col min="5201" max="5201" width="10.140625" style="29" customWidth="1"/>
    <col min="5202" max="5202" width="12.28515625" style="29" customWidth="1"/>
    <col min="5203" max="5205" width="0" style="29" hidden="1" customWidth="1"/>
    <col min="5206" max="5206" width="9.7109375" style="29" customWidth="1"/>
    <col min="5207" max="5208" width="10.7109375" style="29" customWidth="1"/>
    <col min="5209" max="5209" width="11.85546875" style="29" customWidth="1"/>
    <col min="5210" max="5210" width="0" style="29" hidden="1" customWidth="1"/>
    <col min="5211" max="5211" width="9.140625" style="29" customWidth="1"/>
    <col min="5212" max="5212" width="8" style="29" customWidth="1"/>
    <col min="5213" max="5213" width="7.5703125" style="29" customWidth="1"/>
    <col min="5214" max="5214" width="9" style="29" customWidth="1"/>
    <col min="5215" max="5217" width="9.140625" style="29" customWidth="1"/>
    <col min="5218" max="5223" width="0" style="29" hidden="1" customWidth="1"/>
    <col min="5224" max="5454" width="9.140625" style="29"/>
    <col min="5455" max="5455" width="7.85546875" style="29" customWidth="1"/>
    <col min="5456" max="5456" width="57.85546875" style="29" customWidth="1"/>
    <col min="5457" max="5457" width="10.140625" style="29" customWidth="1"/>
    <col min="5458" max="5458" width="12.28515625" style="29" customWidth="1"/>
    <col min="5459" max="5461" width="0" style="29" hidden="1" customWidth="1"/>
    <col min="5462" max="5462" width="9.7109375" style="29" customWidth="1"/>
    <col min="5463" max="5464" width="10.7109375" style="29" customWidth="1"/>
    <col min="5465" max="5465" width="11.85546875" style="29" customWidth="1"/>
    <col min="5466" max="5466" width="0" style="29" hidden="1" customWidth="1"/>
    <col min="5467" max="5467" width="9.140625" style="29" customWidth="1"/>
    <col min="5468" max="5468" width="8" style="29" customWidth="1"/>
    <col min="5469" max="5469" width="7.5703125" style="29" customWidth="1"/>
    <col min="5470" max="5470" width="9" style="29" customWidth="1"/>
    <col min="5471" max="5473" width="9.140625" style="29" customWidth="1"/>
    <col min="5474" max="5479" width="0" style="29" hidden="1" customWidth="1"/>
    <col min="5480" max="5710" width="9.140625" style="29"/>
    <col min="5711" max="5711" width="7.85546875" style="29" customWidth="1"/>
    <col min="5712" max="5712" width="57.85546875" style="29" customWidth="1"/>
    <col min="5713" max="5713" width="10.140625" style="29" customWidth="1"/>
    <col min="5714" max="5714" width="12.28515625" style="29" customWidth="1"/>
    <col min="5715" max="5717" width="0" style="29" hidden="1" customWidth="1"/>
    <col min="5718" max="5718" width="9.7109375" style="29" customWidth="1"/>
    <col min="5719" max="5720" width="10.7109375" style="29" customWidth="1"/>
    <col min="5721" max="5721" width="11.85546875" style="29" customWidth="1"/>
    <col min="5722" max="5722" width="0" style="29" hidden="1" customWidth="1"/>
    <col min="5723" max="5723" width="9.140625" style="29" customWidth="1"/>
    <col min="5724" max="5724" width="8" style="29" customWidth="1"/>
    <col min="5725" max="5725" width="7.5703125" style="29" customWidth="1"/>
    <col min="5726" max="5726" width="9" style="29" customWidth="1"/>
    <col min="5727" max="5729" width="9.140625" style="29" customWidth="1"/>
    <col min="5730" max="5735" width="0" style="29" hidden="1" customWidth="1"/>
    <col min="5736" max="5966" width="9.140625" style="29"/>
    <col min="5967" max="5967" width="7.85546875" style="29" customWidth="1"/>
    <col min="5968" max="5968" width="57.85546875" style="29" customWidth="1"/>
    <col min="5969" max="5969" width="10.140625" style="29" customWidth="1"/>
    <col min="5970" max="5970" width="12.28515625" style="29" customWidth="1"/>
    <col min="5971" max="5973" width="0" style="29" hidden="1" customWidth="1"/>
    <col min="5974" max="5974" width="9.7109375" style="29" customWidth="1"/>
    <col min="5975" max="5976" width="10.7109375" style="29" customWidth="1"/>
    <col min="5977" max="5977" width="11.85546875" style="29" customWidth="1"/>
    <col min="5978" max="5978" width="0" style="29" hidden="1" customWidth="1"/>
    <col min="5979" max="5979" width="9.140625" style="29" customWidth="1"/>
    <col min="5980" max="5980" width="8" style="29" customWidth="1"/>
    <col min="5981" max="5981" width="7.5703125" style="29" customWidth="1"/>
    <col min="5982" max="5982" width="9" style="29" customWidth="1"/>
    <col min="5983" max="5985" width="9.140625" style="29" customWidth="1"/>
    <col min="5986" max="5991" width="0" style="29" hidden="1" customWidth="1"/>
    <col min="5992" max="6222" width="9.140625" style="29"/>
    <col min="6223" max="6223" width="7.85546875" style="29" customWidth="1"/>
    <col min="6224" max="6224" width="57.85546875" style="29" customWidth="1"/>
    <col min="6225" max="6225" width="10.140625" style="29" customWidth="1"/>
    <col min="6226" max="6226" width="12.28515625" style="29" customWidth="1"/>
    <col min="6227" max="6229" width="0" style="29" hidden="1" customWidth="1"/>
    <col min="6230" max="6230" width="9.7109375" style="29" customWidth="1"/>
    <col min="6231" max="6232" width="10.7109375" style="29" customWidth="1"/>
    <col min="6233" max="6233" width="11.85546875" style="29" customWidth="1"/>
    <col min="6234" max="6234" width="0" style="29" hidden="1" customWidth="1"/>
    <col min="6235" max="6235" width="9.140625" style="29" customWidth="1"/>
    <col min="6236" max="6236" width="8" style="29" customWidth="1"/>
    <col min="6237" max="6237" width="7.5703125" style="29" customWidth="1"/>
    <col min="6238" max="6238" width="9" style="29" customWidth="1"/>
    <col min="6239" max="6241" width="9.140625" style="29" customWidth="1"/>
    <col min="6242" max="6247" width="0" style="29" hidden="1" customWidth="1"/>
    <col min="6248" max="6478" width="9.140625" style="29"/>
    <col min="6479" max="6479" width="7.85546875" style="29" customWidth="1"/>
    <col min="6480" max="6480" width="57.85546875" style="29" customWidth="1"/>
    <col min="6481" max="6481" width="10.140625" style="29" customWidth="1"/>
    <col min="6482" max="6482" width="12.28515625" style="29" customWidth="1"/>
    <col min="6483" max="6485" width="0" style="29" hidden="1" customWidth="1"/>
    <col min="6486" max="6486" width="9.7109375" style="29" customWidth="1"/>
    <col min="6487" max="6488" width="10.7109375" style="29" customWidth="1"/>
    <col min="6489" max="6489" width="11.85546875" style="29" customWidth="1"/>
    <col min="6490" max="6490" width="0" style="29" hidden="1" customWidth="1"/>
    <col min="6491" max="6491" width="9.140625" style="29" customWidth="1"/>
    <col min="6492" max="6492" width="8" style="29" customWidth="1"/>
    <col min="6493" max="6493" width="7.5703125" style="29" customWidth="1"/>
    <col min="6494" max="6494" width="9" style="29" customWidth="1"/>
    <col min="6495" max="6497" width="9.140625" style="29" customWidth="1"/>
    <col min="6498" max="6503" width="0" style="29" hidden="1" customWidth="1"/>
    <col min="6504" max="6734" width="9.140625" style="29"/>
    <col min="6735" max="6735" width="7.85546875" style="29" customWidth="1"/>
    <col min="6736" max="6736" width="57.85546875" style="29" customWidth="1"/>
    <col min="6737" max="6737" width="10.140625" style="29" customWidth="1"/>
    <col min="6738" max="6738" width="12.28515625" style="29" customWidth="1"/>
    <col min="6739" max="6741" width="0" style="29" hidden="1" customWidth="1"/>
    <col min="6742" max="6742" width="9.7109375" style="29" customWidth="1"/>
    <col min="6743" max="6744" width="10.7109375" style="29" customWidth="1"/>
    <col min="6745" max="6745" width="11.85546875" style="29" customWidth="1"/>
    <col min="6746" max="6746" width="0" style="29" hidden="1" customWidth="1"/>
    <col min="6747" max="6747" width="9.140625" style="29" customWidth="1"/>
    <col min="6748" max="6748" width="8" style="29" customWidth="1"/>
    <col min="6749" max="6749" width="7.5703125" style="29" customWidth="1"/>
    <col min="6750" max="6750" width="9" style="29" customWidth="1"/>
    <col min="6751" max="6753" width="9.140625" style="29" customWidth="1"/>
    <col min="6754" max="6759" width="0" style="29" hidden="1" customWidth="1"/>
    <col min="6760" max="6990" width="9.140625" style="29"/>
    <col min="6991" max="6991" width="7.85546875" style="29" customWidth="1"/>
    <col min="6992" max="6992" width="57.85546875" style="29" customWidth="1"/>
    <col min="6993" max="6993" width="10.140625" style="29" customWidth="1"/>
    <col min="6994" max="6994" width="12.28515625" style="29" customWidth="1"/>
    <col min="6995" max="6997" width="0" style="29" hidden="1" customWidth="1"/>
    <col min="6998" max="6998" width="9.7109375" style="29" customWidth="1"/>
    <col min="6999" max="7000" width="10.7109375" style="29" customWidth="1"/>
    <col min="7001" max="7001" width="11.85546875" style="29" customWidth="1"/>
    <col min="7002" max="7002" width="0" style="29" hidden="1" customWidth="1"/>
    <col min="7003" max="7003" width="9.140625" style="29" customWidth="1"/>
    <col min="7004" max="7004" width="8" style="29" customWidth="1"/>
    <col min="7005" max="7005" width="7.5703125" style="29" customWidth="1"/>
    <col min="7006" max="7006" width="9" style="29" customWidth="1"/>
    <col min="7007" max="7009" width="9.140625" style="29" customWidth="1"/>
    <col min="7010" max="7015" width="0" style="29" hidden="1" customWidth="1"/>
    <col min="7016" max="7246" width="9.140625" style="29"/>
    <col min="7247" max="7247" width="7.85546875" style="29" customWidth="1"/>
    <col min="7248" max="7248" width="57.85546875" style="29" customWidth="1"/>
    <col min="7249" max="7249" width="10.140625" style="29" customWidth="1"/>
    <col min="7250" max="7250" width="12.28515625" style="29" customWidth="1"/>
    <col min="7251" max="7253" width="0" style="29" hidden="1" customWidth="1"/>
    <col min="7254" max="7254" width="9.7109375" style="29" customWidth="1"/>
    <col min="7255" max="7256" width="10.7109375" style="29" customWidth="1"/>
    <col min="7257" max="7257" width="11.85546875" style="29" customWidth="1"/>
    <col min="7258" max="7258" width="0" style="29" hidden="1" customWidth="1"/>
    <col min="7259" max="7259" width="9.140625" style="29" customWidth="1"/>
    <col min="7260" max="7260" width="8" style="29" customWidth="1"/>
    <col min="7261" max="7261" width="7.5703125" style="29" customWidth="1"/>
    <col min="7262" max="7262" width="9" style="29" customWidth="1"/>
    <col min="7263" max="7265" width="9.140625" style="29" customWidth="1"/>
    <col min="7266" max="7271" width="0" style="29" hidden="1" customWidth="1"/>
    <col min="7272" max="7502" width="9.140625" style="29"/>
    <col min="7503" max="7503" width="7.85546875" style="29" customWidth="1"/>
    <col min="7504" max="7504" width="57.85546875" style="29" customWidth="1"/>
    <col min="7505" max="7505" width="10.140625" style="29" customWidth="1"/>
    <col min="7506" max="7506" width="12.28515625" style="29" customWidth="1"/>
    <col min="7507" max="7509" width="0" style="29" hidden="1" customWidth="1"/>
    <col min="7510" max="7510" width="9.7109375" style="29" customWidth="1"/>
    <col min="7511" max="7512" width="10.7109375" style="29" customWidth="1"/>
    <col min="7513" max="7513" width="11.85546875" style="29" customWidth="1"/>
    <col min="7514" max="7514" width="0" style="29" hidden="1" customWidth="1"/>
    <col min="7515" max="7515" width="9.140625" style="29" customWidth="1"/>
    <col min="7516" max="7516" width="8" style="29" customWidth="1"/>
    <col min="7517" max="7517" width="7.5703125" style="29" customWidth="1"/>
    <col min="7518" max="7518" width="9" style="29" customWidth="1"/>
    <col min="7519" max="7521" width="9.140625" style="29" customWidth="1"/>
    <col min="7522" max="7527" width="0" style="29" hidden="1" customWidth="1"/>
    <col min="7528" max="7758" width="9.140625" style="29"/>
    <col min="7759" max="7759" width="7.85546875" style="29" customWidth="1"/>
    <col min="7760" max="7760" width="57.85546875" style="29" customWidth="1"/>
    <col min="7761" max="7761" width="10.140625" style="29" customWidth="1"/>
    <col min="7762" max="7762" width="12.28515625" style="29" customWidth="1"/>
    <col min="7763" max="7765" width="0" style="29" hidden="1" customWidth="1"/>
    <col min="7766" max="7766" width="9.7109375" style="29" customWidth="1"/>
    <col min="7767" max="7768" width="10.7109375" style="29" customWidth="1"/>
    <col min="7769" max="7769" width="11.85546875" style="29" customWidth="1"/>
    <col min="7770" max="7770" width="0" style="29" hidden="1" customWidth="1"/>
    <col min="7771" max="7771" width="9.140625" style="29" customWidth="1"/>
    <col min="7772" max="7772" width="8" style="29" customWidth="1"/>
    <col min="7773" max="7773" width="7.5703125" style="29" customWidth="1"/>
    <col min="7774" max="7774" width="9" style="29" customWidth="1"/>
    <col min="7775" max="7777" width="9.140625" style="29" customWidth="1"/>
    <col min="7778" max="7783" width="0" style="29" hidden="1" customWidth="1"/>
    <col min="7784" max="8014" width="9.140625" style="29"/>
    <col min="8015" max="8015" width="7.85546875" style="29" customWidth="1"/>
    <col min="8016" max="8016" width="57.85546875" style="29" customWidth="1"/>
    <col min="8017" max="8017" width="10.140625" style="29" customWidth="1"/>
    <col min="8018" max="8018" width="12.28515625" style="29" customWidth="1"/>
    <col min="8019" max="8021" width="0" style="29" hidden="1" customWidth="1"/>
    <col min="8022" max="8022" width="9.7109375" style="29" customWidth="1"/>
    <col min="8023" max="8024" width="10.7109375" style="29" customWidth="1"/>
    <col min="8025" max="8025" width="11.85546875" style="29" customWidth="1"/>
    <col min="8026" max="8026" width="0" style="29" hidden="1" customWidth="1"/>
    <col min="8027" max="8027" width="9.140625" style="29" customWidth="1"/>
    <col min="8028" max="8028" width="8" style="29" customWidth="1"/>
    <col min="8029" max="8029" width="7.5703125" style="29" customWidth="1"/>
    <col min="8030" max="8030" width="9" style="29" customWidth="1"/>
    <col min="8031" max="8033" width="9.140625" style="29" customWidth="1"/>
    <col min="8034" max="8039" width="0" style="29" hidden="1" customWidth="1"/>
    <col min="8040" max="8270" width="9.140625" style="29"/>
    <col min="8271" max="8271" width="7.85546875" style="29" customWidth="1"/>
    <col min="8272" max="8272" width="57.85546875" style="29" customWidth="1"/>
    <col min="8273" max="8273" width="10.140625" style="29" customWidth="1"/>
    <col min="8274" max="8274" width="12.28515625" style="29" customWidth="1"/>
    <col min="8275" max="8277" width="0" style="29" hidden="1" customWidth="1"/>
    <col min="8278" max="8278" width="9.7109375" style="29" customWidth="1"/>
    <col min="8279" max="8280" width="10.7109375" style="29" customWidth="1"/>
    <col min="8281" max="8281" width="11.85546875" style="29" customWidth="1"/>
    <col min="8282" max="8282" width="0" style="29" hidden="1" customWidth="1"/>
    <col min="8283" max="8283" width="9.140625" style="29" customWidth="1"/>
    <col min="8284" max="8284" width="8" style="29" customWidth="1"/>
    <col min="8285" max="8285" width="7.5703125" style="29" customWidth="1"/>
    <col min="8286" max="8286" width="9" style="29" customWidth="1"/>
    <col min="8287" max="8289" width="9.140625" style="29" customWidth="1"/>
    <col min="8290" max="8295" width="0" style="29" hidden="1" customWidth="1"/>
    <col min="8296" max="8526" width="9.140625" style="29"/>
    <col min="8527" max="8527" width="7.85546875" style="29" customWidth="1"/>
    <col min="8528" max="8528" width="57.85546875" style="29" customWidth="1"/>
    <col min="8529" max="8529" width="10.140625" style="29" customWidth="1"/>
    <col min="8530" max="8530" width="12.28515625" style="29" customWidth="1"/>
    <col min="8531" max="8533" width="0" style="29" hidden="1" customWidth="1"/>
    <col min="8534" max="8534" width="9.7109375" style="29" customWidth="1"/>
    <col min="8535" max="8536" width="10.7109375" style="29" customWidth="1"/>
    <col min="8537" max="8537" width="11.85546875" style="29" customWidth="1"/>
    <col min="8538" max="8538" width="0" style="29" hidden="1" customWidth="1"/>
    <col min="8539" max="8539" width="9.140625" style="29" customWidth="1"/>
    <col min="8540" max="8540" width="8" style="29" customWidth="1"/>
    <col min="8541" max="8541" width="7.5703125" style="29" customWidth="1"/>
    <col min="8542" max="8542" width="9" style="29" customWidth="1"/>
    <col min="8543" max="8545" width="9.140625" style="29" customWidth="1"/>
    <col min="8546" max="8551" width="0" style="29" hidden="1" customWidth="1"/>
    <col min="8552" max="8782" width="9.140625" style="29"/>
    <col min="8783" max="8783" width="7.85546875" style="29" customWidth="1"/>
    <col min="8784" max="8784" width="57.85546875" style="29" customWidth="1"/>
    <col min="8785" max="8785" width="10.140625" style="29" customWidth="1"/>
    <col min="8786" max="8786" width="12.28515625" style="29" customWidth="1"/>
    <col min="8787" max="8789" width="0" style="29" hidden="1" customWidth="1"/>
    <col min="8790" max="8790" width="9.7109375" style="29" customWidth="1"/>
    <col min="8791" max="8792" width="10.7109375" style="29" customWidth="1"/>
    <col min="8793" max="8793" width="11.85546875" style="29" customWidth="1"/>
    <col min="8794" max="8794" width="0" style="29" hidden="1" customWidth="1"/>
    <col min="8795" max="8795" width="9.140625" style="29" customWidth="1"/>
    <col min="8796" max="8796" width="8" style="29" customWidth="1"/>
    <col min="8797" max="8797" width="7.5703125" style="29" customWidth="1"/>
    <col min="8798" max="8798" width="9" style="29" customWidth="1"/>
    <col min="8799" max="8801" width="9.140625" style="29" customWidth="1"/>
    <col min="8802" max="8807" width="0" style="29" hidden="1" customWidth="1"/>
    <col min="8808" max="9038" width="9.140625" style="29"/>
    <col min="9039" max="9039" width="7.85546875" style="29" customWidth="1"/>
    <col min="9040" max="9040" width="57.85546875" style="29" customWidth="1"/>
    <col min="9041" max="9041" width="10.140625" style="29" customWidth="1"/>
    <col min="9042" max="9042" width="12.28515625" style="29" customWidth="1"/>
    <col min="9043" max="9045" width="0" style="29" hidden="1" customWidth="1"/>
    <col min="9046" max="9046" width="9.7109375" style="29" customWidth="1"/>
    <col min="9047" max="9048" width="10.7109375" style="29" customWidth="1"/>
    <col min="9049" max="9049" width="11.85546875" style="29" customWidth="1"/>
    <col min="9050" max="9050" width="0" style="29" hidden="1" customWidth="1"/>
    <col min="9051" max="9051" width="9.140625" style="29" customWidth="1"/>
    <col min="9052" max="9052" width="8" style="29" customWidth="1"/>
    <col min="9053" max="9053" width="7.5703125" style="29" customWidth="1"/>
    <col min="9054" max="9054" width="9" style="29" customWidth="1"/>
    <col min="9055" max="9057" width="9.140625" style="29" customWidth="1"/>
    <col min="9058" max="9063" width="0" style="29" hidden="1" customWidth="1"/>
    <col min="9064" max="9294" width="9.140625" style="29"/>
    <col min="9295" max="9295" width="7.85546875" style="29" customWidth="1"/>
    <col min="9296" max="9296" width="57.85546875" style="29" customWidth="1"/>
    <col min="9297" max="9297" width="10.140625" style="29" customWidth="1"/>
    <col min="9298" max="9298" width="12.28515625" style="29" customWidth="1"/>
    <col min="9299" max="9301" width="0" style="29" hidden="1" customWidth="1"/>
    <col min="9302" max="9302" width="9.7109375" style="29" customWidth="1"/>
    <col min="9303" max="9304" width="10.7109375" style="29" customWidth="1"/>
    <col min="9305" max="9305" width="11.85546875" style="29" customWidth="1"/>
    <col min="9306" max="9306" width="0" style="29" hidden="1" customWidth="1"/>
    <col min="9307" max="9307" width="9.140625" style="29" customWidth="1"/>
    <col min="9308" max="9308" width="8" style="29" customWidth="1"/>
    <col min="9309" max="9309" width="7.5703125" style="29" customWidth="1"/>
    <col min="9310" max="9310" width="9" style="29" customWidth="1"/>
    <col min="9311" max="9313" width="9.140625" style="29" customWidth="1"/>
    <col min="9314" max="9319" width="0" style="29" hidden="1" customWidth="1"/>
    <col min="9320" max="9550" width="9.140625" style="29"/>
    <col min="9551" max="9551" width="7.85546875" style="29" customWidth="1"/>
    <col min="9552" max="9552" width="57.85546875" style="29" customWidth="1"/>
    <col min="9553" max="9553" width="10.140625" style="29" customWidth="1"/>
    <col min="9554" max="9554" width="12.28515625" style="29" customWidth="1"/>
    <col min="9555" max="9557" width="0" style="29" hidden="1" customWidth="1"/>
    <col min="9558" max="9558" width="9.7109375" style="29" customWidth="1"/>
    <col min="9559" max="9560" width="10.7109375" style="29" customWidth="1"/>
    <col min="9561" max="9561" width="11.85546875" style="29" customWidth="1"/>
    <col min="9562" max="9562" width="0" style="29" hidden="1" customWidth="1"/>
    <col min="9563" max="9563" width="9.140625" style="29" customWidth="1"/>
    <col min="9564" max="9564" width="8" style="29" customWidth="1"/>
    <col min="9565" max="9565" width="7.5703125" style="29" customWidth="1"/>
    <col min="9566" max="9566" width="9" style="29" customWidth="1"/>
    <col min="9567" max="9569" width="9.140625" style="29" customWidth="1"/>
    <col min="9570" max="9575" width="0" style="29" hidden="1" customWidth="1"/>
    <col min="9576" max="9806" width="9.140625" style="29"/>
    <col min="9807" max="9807" width="7.85546875" style="29" customWidth="1"/>
    <col min="9808" max="9808" width="57.85546875" style="29" customWidth="1"/>
    <col min="9809" max="9809" width="10.140625" style="29" customWidth="1"/>
    <col min="9810" max="9810" width="12.28515625" style="29" customWidth="1"/>
    <col min="9811" max="9813" width="0" style="29" hidden="1" customWidth="1"/>
    <col min="9814" max="9814" width="9.7109375" style="29" customWidth="1"/>
    <col min="9815" max="9816" width="10.7109375" style="29" customWidth="1"/>
    <col min="9817" max="9817" width="11.85546875" style="29" customWidth="1"/>
    <col min="9818" max="9818" width="0" style="29" hidden="1" customWidth="1"/>
    <col min="9819" max="9819" width="9.140625" style="29" customWidth="1"/>
    <col min="9820" max="9820" width="8" style="29" customWidth="1"/>
    <col min="9821" max="9821" width="7.5703125" style="29" customWidth="1"/>
    <col min="9822" max="9822" width="9" style="29" customWidth="1"/>
    <col min="9823" max="9825" width="9.140625" style="29" customWidth="1"/>
    <col min="9826" max="9831" width="0" style="29" hidden="1" customWidth="1"/>
    <col min="9832" max="10062" width="9.140625" style="29"/>
    <col min="10063" max="10063" width="7.85546875" style="29" customWidth="1"/>
    <col min="10064" max="10064" width="57.85546875" style="29" customWidth="1"/>
    <col min="10065" max="10065" width="10.140625" style="29" customWidth="1"/>
    <col min="10066" max="10066" width="12.28515625" style="29" customWidth="1"/>
    <col min="10067" max="10069" width="0" style="29" hidden="1" customWidth="1"/>
    <col min="10070" max="10070" width="9.7109375" style="29" customWidth="1"/>
    <col min="10071" max="10072" width="10.7109375" style="29" customWidth="1"/>
    <col min="10073" max="10073" width="11.85546875" style="29" customWidth="1"/>
    <col min="10074" max="10074" width="0" style="29" hidden="1" customWidth="1"/>
    <col min="10075" max="10075" width="9.140625" style="29" customWidth="1"/>
    <col min="10076" max="10076" width="8" style="29" customWidth="1"/>
    <col min="10077" max="10077" width="7.5703125" style="29" customWidth="1"/>
    <col min="10078" max="10078" width="9" style="29" customWidth="1"/>
    <col min="10079" max="10081" width="9.140625" style="29" customWidth="1"/>
    <col min="10082" max="10087" width="0" style="29" hidden="1" customWidth="1"/>
    <col min="10088" max="10318" width="9.140625" style="29"/>
    <col min="10319" max="10319" width="7.85546875" style="29" customWidth="1"/>
    <col min="10320" max="10320" width="57.85546875" style="29" customWidth="1"/>
    <col min="10321" max="10321" width="10.140625" style="29" customWidth="1"/>
    <col min="10322" max="10322" width="12.28515625" style="29" customWidth="1"/>
    <col min="10323" max="10325" width="0" style="29" hidden="1" customWidth="1"/>
    <col min="10326" max="10326" width="9.7109375" style="29" customWidth="1"/>
    <col min="10327" max="10328" width="10.7109375" style="29" customWidth="1"/>
    <col min="10329" max="10329" width="11.85546875" style="29" customWidth="1"/>
    <col min="10330" max="10330" width="0" style="29" hidden="1" customWidth="1"/>
    <col min="10331" max="10331" width="9.140625" style="29" customWidth="1"/>
    <col min="10332" max="10332" width="8" style="29" customWidth="1"/>
    <col min="10333" max="10333" width="7.5703125" style="29" customWidth="1"/>
    <col min="10334" max="10334" width="9" style="29" customWidth="1"/>
    <col min="10335" max="10337" width="9.140625" style="29" customWidth="1"/>
    <col min="10338" max="10343" width="0" style="29" hidden="1" customWidth="1"/>
    <col min="10344" max="10574" width="9.140625" style="29"/>
    <col min="10575" max="10575" width="7.85546875" style="29" customWidth="1"/>
    <col min="10576" max="10576" width="57.85546875" style="29" customWidth="1"/>
    <col min="10577" max="10577" width="10.140625" style="29" customWidth="1"/>
    <col min="10578" max="10578" width="12.28515625" style="29" customWidth="1"/>
    <col min="10579" max="10581" width="0" style="29" hidden="1" customWidth="1"/>
    <col min="10582" max="10582" width="9.7109375" style="29" customWidth="1"/>
    <col min="10583" max="10584" width="10.7109375" style="29" customWidth="1"/>
    <col min="10585" max="10585" width="11.85546875" style="29" customWidth="1"/>
    <col min="10586" max="10586" width="0" style="29" hidden="1" customWidth="1"/>
    <col min="10587" max="10587" width="9.140625" style="29" customWidth="1"/>
    <col min="10588" max="10588" width="8" style="29" customWidth="1"/>
    <col min="10589" max="10589" width="7.5703125" style="29" customWidth="1"/>
    <col min="10590" max="10590" width="9" style="29" customWidth="1"/>
    <col min="10591" max="10593" width="9.140625" style="29" customWidth="1"/>
    <col min="10594" max="10599" width="0" style="29" hidden="1" customWidth="1"/>
    <col min="10600" max="10830" width="9.140625" style="29"/>
    <col min="10831" max="10831" width="7.85546875" style="29" customWidth="1"/>
    <col min="10832" max="10832" width="57.85546875" style="29" customWidth="1"/>
    <col min="10833" max="10833" width="10.140625" style="29" customWidth="1"/>
    <col min="10834" max="10834" width="12.28515625" style="29" customWidth="1"/>
    <col min="10835" max="10837" width="0" style="29" hidden="1" customWidth="1"/>
    <col min="10838" max="10838" width="9.7109375" style="29" customWidth="1"/>
    <col min="10839" max="10840" width="10.7109375" style="29" customWidth="1"/>
    <col min="10841" max="10841" width="11.85546875" style="29" customWidth="1"/>
    <col min="10842" max="10842" width="0" style="29" hidden="1" customWidth="1"/>
    <col min="10843" max="10843" width="9.140625" style="29" customWidth="1"/>
    <col min="10844" max="10844" width="8" style="29" customWidth="1"/>
    <col min="10845" max="10845" width="7.5703125" style="29" customWidth="1"/>
    <col min="10846" max="10846" width="9" style="29" customWidth="1"/>
    <col min="10847" max="10849" width="9.140625" style="29" customWidth="1"/>
    <col min="10850" max="10855" width="0" style="29" hidden="1" customWidth="1"/>
    <col min="10856" max="11086" width="9.140625" style="29"/>
    <col min="11087" max="11087" width="7.85546875" style="29" customWidth="1"/>
    <col min="11088" max="11088" width="57.85546875" style="29" customWidth="1"/>
    <col min="11089" max="11089" width="10.140625" style="29" customWidth="1"/>
    <col min="11090" max="11090" width="12.28515625" style="29" customWidth="1"/>
    <col min="11091" max="11093" width="0" style="29" hidden="1" customWidth="1"/>
    <col min="11094" max="11094" width="9.7109375" style="29" customWidth="1"/>
    <col min="11095" max="11096" width="10.7109375" style="29" customWidth="1"/>
    <col min="11097" max="11097" width="11.85546875" style="29" customWidth="1"/>
    <col min="11098" max="11098" width="0" style="29" hidden="1" customWidth="1"/>
    <col min="11099" max="11099" width="9.140625" style="29" customWidth="1"/>
    <col min="11100" max="11100" width="8" style="29" customWidth="1"/>
    <col min="11101" max="11101" width="7.5703125" style="29" customWidth="1"/>
    <col min="11102" max="11102" width="9" style="29" customWidth="1"/>
    <col min="11103" max="11105" width="9.140625" style="29" customWidth="1"/>
    <col min="11106" max="11111" width="0" style="29" hidden="1" customWidth="1"/>
    <col min="11112" max="11342" width="9.140625" style="29"/>
    <col min="11343" max="11343" width="7.85546875" style="29" customWidth="1"/>
    <col min="11344" max="11344" width="57.85546875" style="29" customWidth="1"/>
    <col min="11345" max="11345" width="10.140625" style="29" customWidth="1"/>
    <col min="11346" max="11346" width="12.28515625" style="29" customWidth="1"/>
    <col min="11347" max="11349" width="0" style="29" hidden="1" customWidth="1"/>
    <col min="11350" max="11350" width="9.7109375" style="29" customWidth="1"/>
    <col min="11351" max="11352" width="10.7109375" style="29" customWidth="1"/>
    <col min="11353" max="11353" width="11.85546875" style="29" customWidth="1"/>
    <col min="11354" max="11354" width="0" style="29" hidden="1" customWidth="1"/>
    <col min="11355" max="11355" width="9.140625" style="29" customWidth="1"/>
    <col min="11356" max="11356" width="8" style="29" customWidth="1"/>
    <col min="11357" max="11357" width="7.5703125" style="29" customWidth="1"/>
    <col min="11358" max="11358" width="9" style="29" customWidth="1"/>
    <col min="11359" max="11361" width="9.140625" style="29" customWidth="1"/>
    <col min="11362" max="11367" width="0" style="29" hidden="1" customWidth="1"/>
    <col min="11368" max="11598" width="9.140625" style="29"/>
    <col min="11599" max="11599" width="7.85546875" style="29" customWidth="1"/>
    <col min="11600" max="11600" width="57.85546875" style="29" customWidth="1"/>
    <col min="11601" max="11601" width="10.140625" style="29" customWidth="1"/>
    <col min="11602" max="11602" width="12.28515625" style="29" customWidth="1"/>
    <col min="11603" max="11605" width="0" style="29" hidden="1" customWidth="1"/>
    <col min="11606" max="11606" width="9.7109375" style="29" customWidth="1"/>
    <col min="11607" max="11608" width="10.7109375" style="29" customWidth="1"/>
    <col min="11609" max="11609" width="11.85546875" style="29" customWidth="1"/>
    <col min="11610" max="11610" width="0" style="29" hidden="1" customWidth="1"/>
    <col min="11611" max="11611" width="9.140625" style="29" customWidth="1"/>
    <col min="11612" max="11612" width="8" style="29" customWidth="1"/>
    <col min="11613" max="11613" width="7.5703125" style="29" customWidth="1"/>
    <col min="11614" max="11614" width="9" style="29" customWidth="1"/>
    <col min="11615" max="11617" width="9.140625" style="29" customWidth="1"/>
    <col min="11618" max="11623" width="0" style="29" hidden="1" customWidth="1"/>
    <col min="11624" max="11854" width="9.140625" style="29"/>
    <col min="11855" max="11855" width="7.85546875" style="29" customWidth="1"/>
    <col min="11856" max="11856" width="57.85546875" style="29" customWidth="1"/>
    <col min="11857" max="11857" width="10.140625" style="29" customWidth="1"/>
    <col min="11858" max="11858" width="12.28515625" style="29" customWidth="1"/>
    <col min="11859" max="11861" width="0" style="29" hidden="1" customWidth="1"/>
    <col min="11862" max="11862" width="9.7109375" style="29" customWidth="1"/>
    <col min="11863" max="11864" width="10.7109375" style="29" customWidth="1"/>
    <col min="11865" max="11865" width="11.85546875" style="29" customWidth="1"/>
    <col min="11866" max="11866" width="0" style="29" hidden="1" customWidth="1"/>
    <col min="11867" max="11867" width="9.140625" style="29" customWidth="1"/>
    <col min="11868" max="11868" width="8" style="29" customWidth="1"/>
    <col min="11869" max="11869" width="7.5703125" style="29" customWidth="1"/>
    <col min="11870" max="11870" width="9" style="29" customWidth="1"/>
    <col min="11871" max="11873" width="9.140625" style="29" customWidth="1"/>
    <col min="11874" max="11879" width="0" style="29" hidden="1" customWidth="1"/>
    <col min="11880" max="12110" width="9.140625" style="29"/>
    <col min="12111" max="12111" width="7.85546875" style="29" customWidth="1"/>
    <col min="12112" max="12112" width="57.85546875" style="29" customWidth="1"/>
    <col min="12113" max="12113" width="10.140625" style="29" customWidth="1"/>
    <col min="12114" max="12114" width="12.28515625" style="29" customWidth="1"/>
    <col min="12115" max="12117" width="0" style="29" hidden="1" customWidth="1"/>
    <col min="12118" max="12118" width="9.7109375" style="29" customWidth="1"/>
    <col min="12119" max="12120" width="10.7109375" style="29" customWidth="1"/>
    <col min="12121" max="12121" width="11.85546875" style="29" customWidth="1"/>
    <col min="12122" max="12122" width="0" style="29" hidden="1" customWidth="1"/>
    <col min="12123" max="12123" width="9.140625" style="29" customWidth="1"/>
    <col min="12124" max="12124" width="8" style="29" customWidth="1"/>
    <col min="12125" max="12125" width="7.5703125" style="29" customWidth="1"/>
    <col min="12126" max="12126" width="9" style="29" customWidth="1"/>
    <col min="12127" max="12129" width="9.140625" style="29" customWidth="1"/>
    <col min="12130" max="12135" width="0" style="29" hidden="1" customWidth="1"/>
    <col min="12136" max="12366" width="9.140625" style="29"/>
    <col min="12367" max="12367" width="7.85546875" style="29" customWidth="1"/>
    <col min="12368" max="12368" width="57.85546875" style="29" customWidth="1"/>
    <col min="12369" max="12369" width="10.140625" style="29" customWidth="1"/>
    <col min="12370" max="12370" width="12.28515625" style="29" customWidth="1"/>
    <col min="12371" max="12373" width="0" style="29" hidden="1" customWidth="1"/>
    <col min="12374" max="12374" width="9.7109375" style="29" customWidth="1"/>
    <col min="12375" max="12376" width="10.7109375" style="29" customWidth="1"/>
    <col min="12377" max="12377" width="11.85546875" style="29" customWidth="1"/>
    <col min="12378" max="12378" width="0" style="29" hidden="1" customWidth="1"/>
    <col min="12379" max="12379" width="9.140625" style="29" customWidth="1"/>
    <col min="12380" max="12380" width="8" style="29" customWidth="1"/>
    <col min="12381" max="12381" width="7.5703125" style="29" customWidth="1"/>
    <col min="12382" max="12382" width="9" style="29" customWidth="1"/>
    <col min="12383" max="12385" width="9.140625" style="29" customWidth="1"/>
    <col min="12386" max="12391" width="0" style="29" hidden="1" customWidth="1"/>
    <col min="12392" max="12622" width="9.140625" style="29"/>
    <col min="12623" max="12623" width="7.85546875" style="29" customWidth="1"/>
    <col min="12624" max="12624" width="57.85546875" style="29" customWidth="1"/>
    <col min="12625" max="12625" width="10.140625" style="29" customWidth="1"/>
    <col min="12626" max="12626" width="12.28515625" style="29" customWidth="1"/>
    <col min="12627" max="12629" width="0" style="29" hidden="1" customWidth="1"/>
    <col min="12630" max="12630" width="9.7109375" style="29" customWidth="1"/>
    <col min="12631" max="12632" width="10.7109375" style="29" customWidth="1"/>
    <col min="12633" max="12633" width="11.85546875" style="29" customWidth="1"/>
    <col min="12634" max="12634" width="0" style="29" hidden="1" customWidth="1"/>
    <col min="12635" max="12635" width="9.140625" style="29" customWidth="1"/>
    <col min="12636" max="12636" width="8" style="29" customWidth="1"/>
    <col min="12637" max="12637" width="7.5703125" style="29" customWidth="1"/>
    <col min="12638" max="12638" width="9" style="29" customWidth="1"/>
    <col min="12639" max="12641" width="9.140625" style="29" customWidth="1"/>
    <col min="12642" max="12647" width="0" style="29" hidden="1" customWidth="1"/>
    <col min="12648" max="12878" width="9.140625" style="29"/>
    <col min="12879" max="12879" width="7.85546875" style="29" customWidth="1"/>
    <col min="12880" max="12880" width="57.85546875" style="29" customWidth="1"/>
    <col min="12881" max="12881" width="10.140625" style="29" customWidth="1"/>
    <col min="12882" max="12882" width="12.28515625" style="29" customWidth="1"/>
    <col min="12883" max="12885" width="0" style="29" hidden="1" customWidth="1"/>
    <col min="12886" max="12886" width="9.7109375" style="29" customWidth="1"/>
    <col min="12887" max="12888" width="10.7109375" style="29" customWidth="1"/>
    <col min="12889" max="12889" width="11.85546875" style="29" customWidth="1"/>
    <col min="12890" max="12890" width="0" style="29" hidden="1" customWidth="1"/>
    <col min="12891" max="12891" width="9.140625" style="29" customWidth="1"/>
    <col min="12892" max="12892" width="8" style="29" customWidth="1"/>
    <col min="12893" max="12893" width="7.5703125" style="29" customWidth="1"/>
    <col min="12894" max="12894" width="9" style="29" customWidth="1"/>
    <col min="12895" max="12897" width="9.140625" style="29" customWidth="1"/>
    <col min="12898" max="12903" width="0" style="29" hidden="1" customWidth="1"/>
    <col min="12904" max="13134" width="9.140625" style="29"/>
    <col min="13135" max="13135" width="7.85546875" style="29" customWidth="1"/>
    <col min="13136" max="13136" width="57.85546875" style="29" customWidth="1"/>
    <col min="13137" max="13137" width="10.140625" style="29" customWidth="1"/>
    <col min="13138" max="13138" width="12.28515625" style="29" customWidth="1"/>
    <col min="13139" max="13141" width="0" style="29" hidden="1" customWidth="1"/>
    <col min="13142" max="13142" width="9.7109375" style="29" customWidth="1"/>
    <col min="13143" max="13144" width="10.7109375" style="29" customWidth="1"/>
    <col min="13145" max="13145" width="11.85546875" style="29" customWidth="1"/>
    <col min="13146" max="13146" width="0" style="29" hidden="1" customWidth="1"/>
    <col min="13147" max="13147" width="9.140625" style="29" customWidth="1"/>
    <col min="13148" max="13148" width="8" style="29" customWidth="1"/>
    <col min="13149" max="13149" width="7.5703125" style="29" customWidth="1"/>
    <col min="13150" max="13150" width="9" style="29" customWidth="1"/>
    <col min="13151" max="13153" width="9.140625" style="29" customWidth="1"/>
    <col min="13154" max="13159" width="0" style="29" hidden="1" customWidth="1"/>
    <col min="13160" max="13390" width="9.140625" style="29"/>
    <col min="13391" max="13391" width="7.85546875" style="29" customWidth="1"/>
    <col min="13392" max="13392" width="57.85546875" style="29" customWidth="1"/>
    <col min="13393" max="13393" width="10.140625" style="29" customWidth="1"/>
    <col min="13394" max="13394" width="12.28515625" style="29" customWidth="1"/>
    <col min="13395" max="13397" width="0" style="29" hidden="1" customWidth="1"/>
    <col min="13398" max="13398" width="9.7109375" style="29" customWidth="1"/>
    <col min="13399" max="13400" width="10.7109375" style="29" customWidth="1"/>
    <col min="13401" max="13401" width="11.85546875" style="29" customWidth="1"/>
    <col min="13402" max="13402" width="0" style="29" hidden="1" customWidth="1"/>
    <col min="13403" max="13403" width="9.140625" style="29" customWidth="1"/>
    <col min="13404" max="13404" width="8" style="29" customWidth="1"/>
    <col min="13405" max="13405" width="7.5703125" style="29" customWidth="1"/>
    <col min="13406" max="13406" width="9" style="29" customWidth="1"/>
    <col min="13407" max="13409" width="9.140625" style="29" customWidth="1"/>
    <col min="13410" max="13415" width="0" style="29" hidden="1" customWidth="1"/>
    <col min="13416" max="13646" width="9.140625" style="29"/>
    <col min="13647" max="13647" width="7.85546875" style="29" customWidth="1"/>
    <col min="13648" max="13648" width="57.85546875" style="29" customWidth="1"/>
    <col min="13649" max="13649" width="10.140625" style="29" customWidth="1"/>
    <col min="13650" max="13650" width="12.28515625" style="29" customWidth="1"/>
    <col min="13651" max="13653" width="0" style="29" hidden="1" customWidth="1"/>
    <col min="13654" max="13654" width="9.7109375" style="29" customWidth="1"/>
    <col min="13655" max="13656" width="10.7109375" style="29" customWidth="1"/>
    <col min="13657" max="13657" width="11.85546875" style="29" customWidth="1"/>
    <col min="13658" max="13658" width="0" style="29" hidden="1" customWidth="1"/>
    <col min="13659" max="13659" width="9.140625" style="29" customWidth="1"/>
    <col min="13660" max="13660" width="8" style="29" customWidth="1"/>
    <col min="13661" max="13661" width="7.5703125" style="29" customWidth="1"/>
    <col min="13662" max="13662" width="9" style="29" customWidth="1"/>
    <col min="13663" max="13665" width="9.140625" style="29" customWidth="1"/>
    <col min="13666" max="13671" width="0" style="29" hidden="1" customWidth="1"/>
    <col min="13672" max="13902" width="9.140625" style="29"/>
    <col min="13903" max="13903" width="7.85546875" style="29" customWidth="1"/>
    <col min="13904" max="13904" width="57.85546875" style="29" customWidth="1"/>
    <col min="13905" max="13905" width="10.140625" style="29" customWidth="1"/>
    <col min="13906" max="13906" width="12.28515625" style="29" customWidth="1"/>
    <col min="13907" max="13909" width="0" style="29" hidden="1" customWidth="1"/>
    <col min="13910" max="13910" width="9.7109375" style="29" customWidth="1"/>
    <col min="13911" max="13912" width="10.7109375" style="29" customWidth="1"/>
    <col min="13913" max="13913" width="11.85546875" style="29" customWidth="1"/>
    <col min="13914" max="13914" width="0" style="29" hidden="1" customWidth="1"/>
    <col min="13915" max="13915" width="9.140625" style="29" customWidth="1"/>
    <col min="13916" max="13916" width="8" style="29" customWidth="1"/>
    <col min="13917" max="13917" width="7.5703125" style="29" customWidth="1"/>
    <col min="13918" max="13918" width="9" style="29" customWidth="1"/>
    <col min="13919" max="13921" width="9.140625" style="29" customWidth="1"/>
    <col min="13922" max="13927" width="0" style="29" hidden="1" customWidth="1"/>
    <col min="13928" max="14158" width="9.140625" style="29"/>
    <col min="14159" max="14159" width="7.85546875" style="29" customWidth="1"/>
    <col min="14160" max="14160" width="57.85546875" style="29" customWidth="1"/>
    <col min="14161" max="14161" width="10.140625" style="29" customWidth="1"/>
    <col min="14162" max="14162" width="12.28515625" style="29" customWidth="1"/>
    <col min="14163" max="14165" width="0" style="29" hidden="1" customWidth="1"/>
    <col min="14166" max="14166" width="9.7109375" style="29" customWidth="1"/>
    <col min="14167" max="14168" width="10.7109375" style="29" customWidth="1"/>
    <col min="14169" max="14169" width="11.85546875" style="29" customWidth="1"/>
    <col min="14170" max="14170" width="0" style="29" hidden="1" customWidth="1"/>
    <col min="14171" max="14171" width="9.140625" style="29" customWidth="1"/>
    <col min="14172" max="14172" width="8" style="29" customWidth="1"/>
    <col min="14173" max="14173" width="7.5703125" style="29" customWidth="1"/>
    <col min="14174" max="14174" width="9" style="29" customWidth="1"/>
    <col min="14175" max="14177" width="9.140625" style="29" customWidth="1"/>
    <col min="14178" max="14183" width="0" style="29" hidden="1" customWidth="1"/>
    <col min="14184" max="14414" width="9.140625" style="29"/>
    <col min="14415" max="14415" width="7.85546875" style="29" customWidth="1"/>
    <col min="14416" max="14416" width="57.85546875" style="29" customWidth="1"/>
    <col min="14417" max="14417" width="10.140625" style="29" customWidth="1"/>
    <col min="14418" max="14418" width="12.28515625" style="29" customWidth="1"/>
    <col min="14419" max="14421" width="0" style="29" hidden="1" customWidth="1"/>
    <col min="14422" max="14422" width="9.7109375" style="29" customWidth="1"/>
    <col min="14423" max="14424" width="10.7109375" style="29" customWidth="1"/>
    <col min="14425" max="14425" width="11.85546875" style="29" customWidth="1"/>
    <col min="14426" max="14426" width="0" style="29" hidden="1" customWidth="1"/>
    <col min="14427" max="14427" width="9.140625" style="29" customWidth="1"/>
    <col min="14428" max="14428" width="8" style="29" customWidth="1"/>
    <col min="14429" max="14429" width="7.5703125" style="29" customWidth="1"/>
    <col min="14430" max="14430" width="9" style="29" customWidth="1"/>
    <col min="14431" max="14433" width="9.140625" style="29" customWidth="1"/>
    <col min="14434" max="14439" width="0" style="29" hidden="1" customWidth="1"/>
    <col min="14440" max="14670" width="9.140625" style="29"/>
    <col min="14671" max="14671" width="7.85546875" style="29" customWidth="1"/>
    <col min="14672" max="14672" width="57.85546875" style="29" customWidth="1"/>
    <col min="14673" max="14673" width="10.140625" style="29" customWidth="1"/>
    <col min="14674" max="14674" width="12.28515625" style="29" customWidth="1"/>
    <col min="14675" max="14677" width="0" style="29" hidden="1" customWidth="1"/>
    <col min="14678" max="14678" width="9.7109375" style="29" customWidth="1"/>
    <col min="14679" max="14680" width="10.7109375" style="29" customWidth="1"/>
    <col min="14681" max="14681" width="11.85546875" style="29" customWidth="1"/>
    <col min="14682" max="14682" width="0" style="29" hidden="1" customWidth="1"/>
    <col min="14683" max="14683" width="9.140625" style="29" customWidth="1"/>
    <col min="14684" max="14684" width="8" style="29" customWidth="1"/>
    <col min="14685" max="14685" width="7.5703125" style="29" customWidth="1"/>
    <col min="14686" max="14686" width="9" style="29" customWidth="1"/>
    <col min="14687" max="14689" width="9.140625" style="29" customWidth="1"/>
    <col min="14690" max="14695" width="0" style="29" hidden="1" customWidth="1"/>
    <col min="14696" max="14926" width="9.140625" style="29"/>
    <col min="14927" max="14927" width="7.85546875" style="29" customWidth="1"/>
    <col min="14928" max="14928" width="57.85546875" style="29" customWidth="1"/>
    <col min="14929" max="14929" width="10.140625" style="29" customWidth="1"/>
    <col min="14930" max="14930" width="12.28515625" style="29" customWidth="1"/>
    <col min="14931" max="14933" width="0" style="29" hidden="1" customWidth="1"/>
    <col min="14934" max="14934" width="9.7109375" style="29" customWidth="1"/>
    <col min="14935" max="14936" width="10.7109375" style="29" customWidth="1"/>
    <col min="14937" max="14937" width="11.85546875" style="29" customWidth="1"/>
    <col min="14938" max="14938" width="0" style="29" hidden="1" customWidth="1"/>
    <col min="14939" max="14939" width="9.140625" style="29" customWidth="1"/>
    <col min="14940" max="14940" width="8" style="29" customWidth="1"/>
    <col min="14941" max="14941" width="7.5703125" style="29" customWidth="1"/>
    <col min="14942" max="14942" width="9" style="29" customWidth="1"/>
    <col min="14943" max="14945" width="9.140625" style="29" customWidth="1"/>
    <col min="14946" max="14951" width="0" style="29" hidden="1" customWidth="1"/>
    <col min="14952" max="15182" width="9.140625" style="29"/>
    <col min="15183" max="15183" width="7.85546875" style="29" customWidth="1"/>
    <col min="15184" max="15184" width="57.85546875" style="29" customWidth="1"/>
    <col min="15185" max="15185" width="10.140625" style="29" customWidth="1"/>
    <col min="15186" max="15186" width="12.28515625" style="29" customWidth="1"/>
    <col min="15187" max="15189" width="0" style="29" hidden="1" customWidth="1"/>
    <col min="15190" max="15190" width="9.7109375" style="29" customWidth="1"/>
    <col min="15191" max="15192" width="10.7109375" style="29" customWidth="1"/>
    <col min="15193" max="15193" width="11.85546875" style="29" customWidth="1"/>
    <col min="15194" max="15194" width="0" style="29" hidden="1" customWidth="1"/>
    <col min="15195" max="15195" width="9.140625" style="29" customWidth="1"/>
    <col min="15196" max="15196" width="8" style="29" customWidth="1"/>
    <col min="15197" max="15197" width="7.5703125" style="29" customWidth="1"/>
    <col min="15198" max="15198" width="9" style="29" customWidth="1"/>
    <col min="15199" max="15201" width="9.140625" style="29" customWidth="1"/>
    <col min="15202" max="15207" width="0" style="29" hidden="1" customWidth="1"/>
    <col min="15208" max="15438" width="9.140625" style="29"/>
    <col min="15439" max="15439" width="7.85546875" style="29" customWidth="1"/>
    <col min="15440" max="15440" width="57.85546875" style="29" customWidth="1"/>
    <col min="15441" max="15441" width="10.140625" style="29" customWidth="1"/>
    <col min="15442" max="15442" width="12.28515625" style="29" customWidth="1"/>
    <col min="15443" max="15445" width="0" style="29" hidden="1" customWidth="1"/>
    <col min="15446" max="15446" width="9.7109375" style="29" customWidth="1"/>
    <col min="15447" max="15448" width="10.7109375" style="29" customWidth="1"/>
    <col min="15449" max="15449" width="11.85546875" style="29" customWidth="1"/>
    <col min="15450" max="15450" width="0" style="29" hidden="1" customWidth="1"/>
    <col min="15451" max="15451" width="9.140625" style="29" customWidth="1"/>
    <col min="15452" max="15452" width="8" style="29" customWidth="1"/>
    <col min="15453" max="15453" width="7.5703125" style="29" customWidth="1"/>
    <col min="15454" max="15454" width="9" style="29" customWidth="1"/>
    <col min="15455" max="15457" width="9.140625" style="29" customWidth="1"/>
    <col min="15458" max="15463" width="0" style="29" hidden="1" customWidth="1"/>
    <col min="15464" max="15694" width="9.140625" style="29"/>
    <col min="15695" max="15695" width="7.85546875" style="29" customWidth="1"/>
    <col min="15696" max="15696" width="57.85546875" style="29" customWidth="1"/>
    <col min="15697" max="15697" width="10.140625" style="29" customWidth="1"/>
    <col min="15698" max="15698" width="12.28515625" style="29" customWidth="1"/>
    <col min="15699" max="15701" width="0" style="29" hidden="1" customWidth="1"/>
    <col min="15702" max="15702" width="9.7109375" style="29" customWidth="1"/>
    <col min="15703" max="15704" width="10.7109375" style="29" customWidth="1"/>
    <col min="15705" max="15705" width="11.85546875" style="29" customWidth="1"/>
    <col min="15706" max="15706" width="0" style="29" hidden="1" customWidth="1"/>
    <col min="15707" max="15707" width="9.140625" style="29" customWidth="1"/>
    <col min="15708" max="15708" width="8" style="29" customWidth="1"/>
    <col min="15709" max="15709" width="7.5703125" style="29" customWidth="1"/>
    <col min="15710" max="15710" width="9" style="29" customWidth="1"/>
    <col min="15711" max="15713" width="9.140625" style="29" customWidth="1"/>
    <col min="15714" max="15719" width="0" style="29" hidden="1" customWidth="1"/>
    <col min="15720" max="15950" width="9.140625" style="29"/>
    <col min="15951" max="15951" width="7.85546875" style="29" customWidth="1"/>
    <col min="15952" max="15952" width="57.85546875" style="29" customWidth="1"/>
    <col min="15953" max="15953" width="10.140625" style="29" customWidth="1"/>
    <col min="15954" max="15954" width="12.28515625" style="29" customWidth="1"/>
    <col min="15955" max="15957" width="0" style="29" hidden="1" customWidth="1"/>
    <col min="15958" max="15958" width="9.7109375" style="29" customWidth="1"/>
    <col min="15959" max="15960" width="10.7109375" style="29" customWidth="1"/>
    <col min="15961" max="15961" width="11.85546875" style="29" customWidth="1"/>
    <col min="15962" max="15962" width="0" style="29" hidden="1" customWidth="1"/>
    <col min="15963" max="15963" width="9.140625" style="29" customWidth="1"/>
    <col min="15964" max="15964" width="8" style="29" customWidth="1"/>
    <col min="15965" max="15965" width="7.5703125" style="29" customWidth="1"/>
    <col min="15966" max="15966" width="9" style="29" customWidth="1"/>
    <col min="15967" max="15969" width="9.140625" style="29" customWidth="1"/>
    <col min="15970" max="15975" width="0" style="29" hidden="1" customWidth="1"/>
    <col min="15976" max="16384" width="9.140625" style="29"/>
  </cols>
  <sheetData>
    <row r="1" spans="1:8" ht="9.75" customHeight="1" x14ac:dyDescent="0.25"/>
    <row r="2" spans="1:8" ht="15.75" customHeight="1" x14ac:dyDescent="0.25">
      <c r="A2" s="100" t="s">
        <v>120</v>
      </c>
      <c r="B2" s="100"/>
      <c r="C2" s="100"/>
      <c r="D2" s="100"/>
      <c r="E2" s="100"/>
      <c r="F2" s="100"/>
      <c r="G2" s="100"/>
      <c r="H2" s="100"/>
    </row>
    <row r="3" spans="1:8" ht="15.75" customHeight="1" x14ac:dyDescent="0.25">
      <c r="A3" s="27"/>
      <c r="B3" s="27"/>
      <c r="C3" s="27"/>
      <c r="D3" s="27"/>
      <c r="E3" s="27"/>
      <c r="F3" s="27"/>
      <c r="G3" s="27"/>
    </row>
    <row r="4" spans="1:8" ht="15.75" customHeight="1" x14ac:dyDescent="0.25">
      <c r="A4" s="107" t="s">
        <v>1</v>
      </c>
      <c r="B4" s="110"/>
      <c r="C4" s="111"/>
      <c r="D4" s="1"/>
      <c r="E4" s="2"/>
      <c r="F4" s="3"/>
      <c r="G4" s="28"/>
      <c r="H4" s="107" t="s">
        <v>0</v>
      </c>
    </row>
    <row r="5" spans="1:8" ht="15.75" customHeight="1" x14ac:dyDescent="0.25">
      <c r="A5" s="108"/>
      <c r="B5" s="135" t="s">
        <v>2</v>
      </c>
      <c r="C5" s="136"/>
      <c r="D5" s="139" t="s">
        <v>3</v>
      </c>
      <c r="E5" s="140"/>
      <c r="F5" s="141"/>
      <c r="G5" s="142" t="s">
        <v>4</v>
      </c>
      <c r="H5" s="108"/>
    </row>
    <row r="6" spans="1:8" ht="15" customHeight="1" x14ac:dyDescent="0.25">
      <c r="A6" s="108"/>
      <c r="B6" s="135"/>
      <c r="C6" s="136"/>
      <c r="D6" s="145" t="s">
        <v>5</v>
      </c>
      <c r="E6" s="145" t="s">
        <v>6</v>
      </c>
      <c r="F6" s="145" t="s">
        <v>7</v>
      </c>
      <c r="G6" s="143"/>
      <c r="H6" s="108"/>
    </row>
    <row r="7" spans="1:8" ht="15" customHeight="1" x14ac:dyDescent="0.25">
      <c r="A7" s="108"/>
      <c r="B7" s="135"/>
      <c r="C7" s="136"/>
      <c r="D7" s="146"/>
      <c r="E7" s="146"/>
      <c r="F7" s="146"/>
      <c r="G7" s="143"/>
      <c r="H7" s="108"/>
    </row>
    <row r="8" spans="1:8" ht="15.75" customHeight="1" x14ac:dyDescent="0.25">
      <c r="A8" s="109"/>
      <c r="B8" s="137"/>
      <c r="C8" s="138"/>
      <c r="D8" s="147"/>
      <c r="E8" s="147"/>
      <c r="F8" s="147"/>
      <c r="G8" s="144"/>
      <c r="H8" s="109"/>
    </row>
    <row r="9" spans="1:8" ht="18.75" customHeight="1" x14ac:dyDescent="0.25">
      <c r="A9" s="112" t="s">
        <v>33</v>
      </c>
      <c r="B9" s="113"/>
      <c r="C9" s="113"/>
      <c r="D9" s="113"/>
      <c r="E9" s="113"/>
      <c r="F9" s="113"/>
      <c r="G9" s="114"/>
      <c r="H9" s="74"/>
    </row>
    <row r="10" spans="1:8" ht="18" customHeight="1" x14ac:dyDescent="0.25">
      <c r="A10" s="112" t="s">
        <v>36</v>
      </c>
      <c r="B10" s="113"/>
      <c r="C10" s="114"/>
      <c r="D10" s="4"/>
      <c r="E10" s="4"/>
      <c r="F10" s="4"/>
      <c r="G10" s="4"/>
      <c r="H10" s="74"/>
    </row>
    <row r="11" spans="1:8" ht="34.5" customHeight="1" x14ac:dyDescent="0.25">
      <c r="A11" s="5" t="s">
        <v>98</v>
      </c>
      <c r="B11" s="105">
        <v>205</v>
      </c>
      <c r="C11" s="106"/>
      <c r="D11" s="16">
        <v>9.1999999999999993</v>
      </c>
      <c r="E11" s="16">
        <v>10</v>
      </c>
      <c r="F11" s="16">
        <f>72.5-13+2.56-8</f>
        <v>54.06</v>
      </c>
      <c r="G11" s="16">
        <v>329.6</v>
      </c>
      <c r="H11" s="45">
        <v>173</v>
      </c>
    </row>
    <row r="12" spans="1:8" ht="18" customHeight="1" x14ac:dyDescent="0.3">
      <c r="A12" s="46" t="s">
        <v>87</v>
      </c>
      <c r="B12" s="98">
        <v>100</v>
      </c>
      <c r="C12" s="99"/>
      <c r="D12" s="7">
        <f>0.9/100*150</f>
        <v>1.35</v>
      </c>
      <c r="E12" s="7">
        <f>0.23/100*150</f>
        <v>0.34499999999999997</v>
      </c>
      <c r="F12" s="7">
        <f>11.8/100*150-1.75</f>
        <v>15.950000000000003</v>
      </c>
      <c r="G12" s="7">
        <v>72.3</v>
      </c>
      <c r="H12" s="20" t="s">
        <v>61</v>
      </c>
    </row>
    <row r="13" spans="1:8" ht="18" customHeight="1" x14ac:dyDescent="0.3">
      <c r="A13" s="46" t="s">
        <v>9</v>
      </c>
      <c r="B13" s="101">
        <v>200</v>
      </c>
      <c r="C13" s="102"/>
      <c r="D13" s="7">
        <v>0.17</v>
      </c>
      <c r="E13" s="7">
        <v>0.04</v>
      </c>
      <c r="F13" s="7">
        <v>10.5</v>
      </c>
      <c r="G13" s="7">
        <v>43.04</v>
      </c>
      <c r="H13" s="20">
        <v>376</v>
      </c>
    </row>
    <row r="14" spans="1:8" ht="18" customHeight="1" x14ac:dyDescent="0.3">
      <c r="A14" s="46" t="s">
        <v>111</v>
      </c>
      <c r="B14" s="101">
        <v>10</v>
      </c>
      <c r="C14" s="102"/>
      <c r="D14" s="7">
        <v>2.6</v>
      </c>
      <c r="E14" s="7">
        <v>2.7</v>
      </c>
      <c r="F14" s="7">
        <v>0</v>
      </c>
      <c r="G14" s="7">
        <v>34.6</v>
      </c>
      <c r="H14" s="20">
        <v>15</v>
      </c>
    </row>
    <row r="15" spans="1:8" ht="18" customHeight="1" x14ac:dyDescent="0.3">
      <c r="A15" s="61" t="s">
        <v>82</v>
      </c>
      <c r="B15" s="98">
        <v>20</v>
      </c>
      <c r="C15" s="99"/>
      <c r="D15" s="7">
        <v>0.96799999999999997</v>
      </c>
      <c r="E15" s="7">
        <v>1.004</v>
      </c>
      <c r="F15" s="7">
        <v>6.4119999999999999</v>
      </c>
      <c r="G15" s="7">
        <v>38.56</v>
      </c>
      <c r="H15" s="20" t="s">
        <v>61</v>
      </c>
    </row>
    <row r="16" spans="1:8" s="37" customFormat="1" ht="18" customHeight="1" x14ac:dyDescent="0.25">
      <c r="A16" s="9" t="s">
        <v>10</v>
      </c>
      <c r="B16" s="103">
        <f>SUM(B11:C15)</f>
        <v>535</v>
      </c>
      <c r="C16" s="104"/>
      <c r="D16" s="10">
        <f>SUM(D11:D15)</f>
        <v>14.287999999999998</v>
      </c>
      <c r="E16" s="10">
        <f>SUM(E11:E15)</f>
        <v>14.089</v>
      </c>
      <c r="F16" s="10">
        <f>SUM(F11:F15)</f>
        <v>86.922000000000011</v>
      </c>
      <c r="G16" s="10">
        <f>SUM(G11:G15)</f>
        <v>518.10000000000014</v>
      </c>
      <c r="H16" s="25"/>
    </row>
    <row r="17" spans="1:8" ht="18" customHeight="1" x14ac:dyDescent="0.25">
      <c r="A17" s="112" t="s">
        <v>34</v>
      </c>
      <c r="B17" s="113"/>
      <c r="C17" s="114"/>
      <c r="D17" s="4"/>
      <c r="E17" s="4"/>
      <c r="F17" s="4"/>
      <c r="G17" s="4"/>
      <c r="H17" s="74"/>
    </row>
    <row r="18" spans="1:8" ht="18" customHeight="1" x14ac:dyDescent="0.25">
      <c r="A18" s="77" t="s">
        <v>116</v>
      </c>
      <c r="B18" s="117">
        <v>60</v>
      </c>
      <c r="C18" s="118"/>
      <c r="D18" s="14">
        <v>0.7</v>
      </c>
      <c r="E18" s="14">
        <v>3.52</v>
      </c>
      <c r="F18" s="14">
        <v>6.8</v>
      </c>
      <c r="G18" s="14">
        <v>61.32</v>
      </c>
      <c r="H18" s="26">
        <v>43</v>
      </c>
    </row>
    <row r="19" spans="1:8" ht="27" customHeight="1" x14ac:dyDescent="0.3">
      <c r="A19" s="15" t="s">
        <v>69</v>
      </c>
      <c r="B19" s="115">
        <v>220</v>
      </c>
      <c r="C19" s="116"/>
      <c r="D19" s="13">
        <v>15.330700000000002</v>
      </c>
      <c r="E19" s="13">
        <v>5.44</v>
      </c>
      <c r="F19" s="13">
        <v>35.450000000000003</v>
      </c>
      <c r="G19" s="13">
        <v>252.08</v>
      </c>
      <c r="H19" s="20">
        <v>112</v>
      </c>
    </row>
    <row r="20" spans="1:8" ht="18.75" x14ac:dyDescent="0.3">
      <c r="A20" s="46" t="s">
        <v>90</v>
      </c>
      <c r="B20" s="98">
        <v>220</v>
      </c>
      <c r="C20" s="99"/>
      <c r="D20" s="18">
        <v>6.9</v>
      </c>
      <c r="E20" s="18">
        <v>14.12</v>
      </c>
      <c r="F20" s="18">
        <v>17.899999999999999</v>
      </c>
      <c r="G20" s="18">
        <v>226.28</v>
      </c>
      <c r="H20" s="20">
        <v>259</v>
      </c>
    </row>
    <row r="21" spans="1:8" ht="18" customHeight="1" x14ac:dyDescent="0.3">
      <c r="A21" s="12" t="s">
        <v>13</v>
      </c>
      <c r="B21" s="101">
        <v>200</v>
      </c>
      <c r="C21" s="102"/>
      <c r="D21" s="7">
        <v>0.3</v>
      </c>
      <c r="E21" s="7">
        <v>0.1</v>
      </c>
      <c r="F21" s="7">
        <v>23.666666666666668</v>
      </c>
      <c r="G21" s="7">
        <v>96</v>
      </c>
      <c r="H21" s="20">
        <v>349</v>
      </c>
    </row>
    <row r="22" spans="1:8" ht="18" customHeight="1" x14ac:dyDescent="0.3">
      <c r="A22" s="46" t="s">
        <v>14</v>
      </c>
      <c r="B22" s="98">
        <v>30</v>
      </c>
      <c r="C22" s="99"/>
      <c r="D22" s="7">
        <v>1.5</v>
      </c>
      <c r="E22" s="7">
        <v>0.3</v>
      </c>
      <c r="F22" s="7">
        <v>13.800000000000002</v>
      </c>
      <c r="G22" s="7">
        <v>63.521999999999998</v>
      </c>
      <c r="H22" s="20" t="s">
        <v>61</v>
      </c>
    </row>
    <row r="23" spans="1:8" ht="18" customHeight="1" x14ac:dyDescent="0.3">
      <c r="A23" s="46" t="s">
        <v>15</v>
      </c>
      <c r="B23" s="98">
        <v>30</v>
      </c>
      <c r="C23" s="99"/>
      <c r="D23" s="7">
        <v>2.25</v>
      </c>
      <c r="E23" s="7">
        <v>0.22200000000000003</v>
      </c>
      <c r="F23" s="7">
        <v>14.549999999999999</v>
      </c>
      <c r="G23" s="7">
        <v>69.3</v>
      </c>
      <c r="H23" s="20" t="s">
        <v>61</v>
      </c>
    </row>
    <row r="24" spans="1:8" s="37" customFormat="1" ht="18" customHeight="1" x14ac:dyDescent="0.25">
      <c r="A24" s="9" t="s">
        <v>16</v>
      </c>
      <c r="B24" s="103">
        <f>SUM(B18:C23)</f>
        <v>760</v>
      </c>
      <c r="C24" s="104"/>
      <c r="D24" s="4">
        <f>SUM(D18:D23)</f>
        <v>26.980700000000002</v>
      </c>
      <c r="E24" s="4">
        <f t="shared" ref="E24:G24" si="0">SUM(E18:E23)</f>
        <v>23.702000000000002</v>
      </c>
      <c r="F24" s="4">
        <f t="shared" si="0"/>
        <v>112.16666666666666</v>
      </c>
      <c r="G24" s="4">
        <f t="shared" si="0"/>
        <v>768.50200000000007</v>
      </c>
      <c r="H24" s="25"/>
    </row>
    <row r="25" spans="1:8" s="31" customFormat="1" ht="18" customHeight="1" x14ac:dyDescent="0.25">
      <c r="A25" s="35" t="s">
        <v>17</v>
      </c>
      <c r="B25" s="119"/>
      <c r="C25" s="120"/>
      <c r="D25" s="4">
        <f>D16+D24</f>
        <v>41.268700000000003</v>
      </c>
      <c r="E25" s="4">
        <f>E16+E24</f>
        <v>37.791000000000004</v>
      </c>
      <c r="F25" s="4">
        <f>F16+F24</f>
        <v>199.08866666666665</v>
      </c>
      <c r="G25" s="4">
        <f>G16+G24</f>
        <v>1286.6020000000003</v>
      </c>
      <c r="H25" s="8"/>
    </row>
    <row r="26" spans="1:8" ht="18" customHeight="1" x14ac:dyDescent="0.25">
      <c r="A26" s="112" t="s">
        <v>35</v>
      </c>
      <c r="B26" s="113"/>
      <c r="C26" s="113"/>
      <c r="D26" s="113"/>
      <c r="E26" s="113"/>
      <c r="F26" s="113"/>
      <c r="G26" s="114"/>
      <c r="H26" s="74"/>
    </row>
    <row r="27" spans="1:8" ht="18" customHeight="1" x14ac:dyDescent="0.25">
      <c r="A27" s="112" t="s">
        <v>36</v>
      </c>
      <c r="B27" s="113"/>
      <c r="C27" s="114"/>
      <c r="D27" s="4"/>
      <c r="E27" s="4"/>
      <c r="F27" s="4"/>
      <c r="G27" s="4"/>
      <c r="H27" s="74"/>
    </row>
    <row r="28" spans="1:8" ht="18.75" x14ac:dyDescent="0.3">
      <c r="A28" s="5" t="s">
        <v>31</v>
      </c>
      <c r="B28" s="101">
        <v>150</v>
      </c>
      <c r="C28" s="102"/>
      <c r="D28" s="7">
        <v>6.3</v>
      </c>
      <c r="E28" s="7">
        <v>7.2</v>
      </c>
      <c r="F28" s="7">
        <v>15.6</v>
      </c>
      <c r="G28" s="7">
        <v>152.4</v>
      </c>
      <c r="H28" s="20">
        <v>334</v>
      </c>
    </row>
    <row r="29" spans="1:8" ht="36" customHeight="1" x14ac:dyDescent="0.3">
      <c r="A29" s="5" t="s">
        <v>30</v>
      </c>
      <c r="B29" s="101">
        <v>110</v>
      </c>
      <c r="C29" s="102"/>
      <c r="D29" s="14">
        <v>11.65</v>
      </c>
      <c r="E29" s="14">
        <v>7.08</v>
      </c>
      <c r="F29" s="14">
        <v>12.727272727272727</v>
      </c>
      <c r="G29" s="14">
        <v>183.69</v>
      </c>
      <c r="H29" s="20" t="s">
        <v>101</v>
      </c>
    </row>
    <row r="30" spans="1:8" ht="18" customHeight="1" x14ac:dyDescent="0.3">
      <c r="A30" s="46" t="s">
        <v>15</v>
      </c>
      <c r="B30" s="98">
        <v>40</v>
      </c>
      <c r="C30" s="99"/>
      <c r="D30" s="7">
        <v>3</v>
      </c>
      <c r="E30" s="7">
        <v>0.29600000000000004</v>
      </c>
      <c r="F30" s="7">
        <v>19.399999999999999</v>
      </c>
      <c r="G30" s="7">
        <v>92.4</v>
      </c>
      <c r="H30" s="20" t="s">
        <v>61</v>
      </c>
    </row>
    <row r="31" spans="1:8" ht="18" customHeight="1" x14ac:dyDescent="0.3">
      <c r="A31" s="17" t="s">
        <v>18</v>
      </c>
      <c r="B31" s="98">
        <v>200</v>
      </c>
      <c r="C31" s="99"/>
      <c r="D31" s="7">
        <v>0.26</v>
      </c>
      <c r="E31" s="7">
        <v>0.05</v>
      </c>
      <c r="F31" s="7">
        <v>12.26</v>
      </c>
      <c r="G31" s="7">
        <v>49.72</v>
      </c>
      <c r="H31" s="20">
        <v>377</v>
      </c>
    </row>
    <row r="32" spans="1:8" s="37" customFormat="1" ht="18" customHeight="1" x14ac:dyDescent="0.25">
      <c r="A32" s="9" t="s">
        <v>10</v>
      </c>
      <c r="B32" s="103">
        <f>SUM(B28:C31)</f>
        <v>500</v>
      </c>
      <c r="C32" s="104"/>
      <c r="D32" s="10">
        <f>SUM(D28:D31)</f>
        <v>21.21</v>
      </c>
      <c r="E32" s="10">
        <f>SUM(E28:E31)</f>
        <v>14.626000000000001</v>
      </c>
      <c r="F32" s="10">
        <f>SUM(F28:F31)</f>
        <v>59.987272727272725</v>
      </c>
      <c r="G32" s="10">
        <f>SUM(G28:G31)</f>
        <v>478.21000000000004</v>
      </c>
      <c r="H32" s="25"/>
    </row>
    <row r="33" spans="1:8" ht="18" customHeight="1" x14ac:dyDescent="0.25">
      <c r="A33" s="112" t="s">
        <v>34</v>
      </c>
      <c r="B33" s="113"/>
      <c r="C33" s="114"/>
      <c r="D33" s="4"/>
      <c r="E33" s="4"/>
      <c r="F33" s="4"/>
      <c r="G33" s="4"/>
      <c r="H33" s="74"/>
    </row>
    <row r="34" spans="1:8" ht="18.75" x14ac:dyDescent="0.25">
      <c r="A34" s="80" t="s">
        <v>113</v>
      </c>
      <c r="B34" s="163">
        <v>60</v>
      </c>
      <c r="C34" s="164"/>
      <c r="D34" s="38">
        <v>1.5</v>
      </c>
      <c r="E34" s="38">
        <v>3.9</v>
      </c>
      <c r="F34" s="38">
        <v>6.7</v>
      </c>
      <c r="G34" s="38">
        <v>67.2</v>
      </c>
      <c r="H34" s="79" t="s">
        <v>112</v>
      </c>
    </row>
    <row r="35" spans="1:8" ht="18.75" x14ac:dyDescent="0.3">
      <c r="A35" s="19" t="s">
        <v>21</v>
      </c>
      <c r="B35" s="117">
        <v>250</v>
      </c>
      <c r="C35" s="118"/>
      <c r="D35" s="16">
        <v>10.125</v>
      </c>
      <c r="E35" s="16">
        <v>7.6</v>
      </c>
      <c r="F35" s="16">
        <v>9.85</v>
      </c>
      <c r="G35" s="16">
        <v>148.30000000000001</v>
      </c>
      <c r="H35" s="20">
        <v>102</v>
      </c>
    </row>
    <row r="36" spans="1:8" ht="18.75" x14ac:dyDescent="0.3">
      <c r="A36" s="17" t="s">
        <v>81</v>
      </c>
      <c r="B36" s="125">
        <v>100</v>
      </c>
      <c r="C36" s="126"/>
      <c r="D36" s="39">
        <v>5.6</v>
      </c>
      <c r="E36" s="39">
        <v>2.6</v>
      </c>
      <c r="F36" s="39">
        <v>10.199999999999999</v>
      </c>
      <c r="G36" s="39">
        <v>148</v>
      </c>
      <c r="H36" s="20" t="s">
        <v>102</v>
      </c>
    </row>
    <row r="37" spans="1:8" ht="18.75" x14ac:dyDescent="0.3">
      <c r="A37" s="46" t="s">
        <v>11</v>
      </c>
      <c r="B37" s="98">
        <v>150</v>
      </c>
      <c r="C37" s="99"/>
      <c r="D37" s="7">
        <v>4.9000000000000004</v>
      </c>
      <c r="E37" s="7">
        <v>10.6</v>
      </c>
      <c r="F37" s="7">
        <v>11.9</v>
      </c>
      <c r="G37" s="7">
        <v>215.1</v>
      </c>
      <c r="H37" s="20">
        <v>171</v>
      </c>
    </row>
    <row r="38" spans="1:8" ht="18.75" x14ac:dyDescent="0.3">
      <c r="A38" s="12" t="s">
        <v>26</v>
      </c>
      <c r="B38" s="101">
        <v>200</v>
      </c>
      <c r="C38" s="102"/>
      <c r="D38" s="14">
        <v>0.17</v>
      </c>
      <c r="E38" s="14">
        <v>0.04</v>
      </c>
      <c r="F38" s="7">
        <v>23.1</v>
      </c>
      <c r="G38" s="7">
        <v>93.5</v>
      </c>
      <c r="H38" s="20">
        <v>639</v>
      </c>
    </row>
    <row r="39" spans="1:8" ht="18" customHeight="1" x14ac:dyDescent="0.3">
      <c r="A39" s="46" t="s">
        <v>14</v>
      </c>
      <c r="B39" s="98">
        <v>20</v>
      </c>
      <c r="C39" s="99"/>
      <c r="D39" s="7">
        <v>1</v>
      </c>
      <c r="E39" s="7">
        <v>0.2</v>
      </c>
      <c r="F39" s="7">
        <v>9.2000000000000011</v>
      </c>
      <c r="G39" s="7">
        <v>42.347999999999999</v>
      </c>
      <c r="H39" s="20" t="s">
        <v>61</v>
      </c>
    </row>
    <row r="40" spans="1:8" ht="18" customHeight="1" x14ac:dyDescent="0.3">
      <c r="A40" s="46" t="s">
        <v>15</v>
      </c>
      <c r="B40" s="98">
        <v>30</v>
      </c>
      <c r="C40" s="99"/>
      <c r="D40" s="7">
        <v>2.25</v>
      </c>
      <c r="E40" s="7">
        <v>0.22200000000000003</v>
      </c>
      <c r="F40" s="7">
        <v>14.549999999999999</v>
      </c>
      <c r="G40" s="7">
        <v>69.3</v>
      </c>
      <c r="H40" s="20" t="s">
        <v>61</v>
      </c>
    </row>
    <row r="41" spans="1:8" s="37" customFormat="1" ht="18" customHeight="1" x14ac:dyDescent="0.25">
      <c r="A41" s="9" t="s">
        <v>16</v>
      </c>
      <c r="B41" s="103">
        <f>SUM(B34:C40)</f>
        <v>810</v>
      </c>
      <c r="C41" s="104"/>
      <c r="D41" s="4">
        <f>SUM(D34:D40)</f>
        <v>25.545000000000002</v>
      </c>
      <c r="E41" s="4">
        <f>SUM(E34:E40)</f>
        <v>25.161999999999999</v>
      </c>
      <c r="F41" s="4">
        <f t="shared" ref="F41:G41" si="1">SUM(F34:F40)</f>
        <v>85.5</v>
      </c>
      <c r="G41" s="4">
        <f t="shared" si="1"/>
        <v>783.74799999999993</v>
      </c>
      <c r="H41" s="25"/>
    </row>
    <row r="42" spans="1:8" s="31" customFormat="1" ht="18" customHeight="1" x14ac:dyDescent="0.25">
      <c r="A42" s="35" t="s">
        <v>17</v>
      </c>
      <c r="B42" s="119"/>
      <c r="C42" s="120"/>
      <c r="D42" s="4">
        <f>D32+D41</f>
        <v>46.755000000000003</v>
      </c>
      <c r="E42" s="4">
        <f>E32+E41</f>
        <v>39.787999999999997</v>
      </c>
      <c r="F42" s="4">
        <f>F32+F41</f>
        <v>145.48727272727274</v>
      </c>
      <c r="G42" s="4">
        <f>G32+G41</f>
        <v>1261.9580000000001</v>
      </c>
      <c r="H42" s="8"/>
    </row>
    <row r="43" spans="1:8" ht="18" customHeight="1" x14ac:dyDescent="0.25">
      <c r="A43" s="112" t="s">
        <v>37</v>
      </c>
      <c r="B43" s="113"/>
      <c r="C43" s="113"/>
      <c r="D43" s="113"/>
      <c r="E43" s="113"/>
      <c r="F43" s="113"/>
      <c r="G43" s="114"/>
      <c r="H43" s="74"/>
    </row>
    <row r="44" spans="1:8" ht="18" customHeight="1" x14ac:dyDescent="0.25">
      <c r="A44" s="112" t="s">
        <v>36</v>
      </c>
      <c r="B44" s="113"/>
      <c r="C44" s="114"/>
      <c r="D44" s="4"/>
      <c r="E44" s="4"/>
      <c r="F44" s="4"/>
      <c r="G44" s="4"/>
      <c r="H44" s="74"/>
    </row>
    <row r="45" spans="1:8" ht="37.5" x14ac:dyDescent="0.3">
      <c r="A45" s="63" t="s">
        <v>95</v>
      </c>
      <c r="B45" s="105">
        <v>255</v>
      </c>
      <c r="C45" s="106"/>
      <c r="D45" s="16">
        <f>10.6-2.76-2</f>
        <v>5.84</v>
      </c>
      <c r="E45" s="16">
        <v>10</v>
      </c>
      <c r="F45" s="16">
        <f>72.5-13+2.56-8</f>
        <v>54.06</v>
      </c>
      <c r="G45" s="16">
        <v>329.6</v>
      </c>
      <c r="H45" s="45">
        <v>175</v>
      </c>
    </row>
    <row r="46" spans="1:8" ht="18" customHeight="1" x14ac:dyDescent="0.3">
      <c r="A46" s="46" t="s">
        <v>74</v>
      </c>
      <c r="B46" s="101">
        <v>10</v>
      </c>
      <c r="C46" s="102"/>
      <c r="D46" s="7">
        <v>0.1</v>
      </c>
      <c r="E46" s="7">
        <v>7.25</v>
      </c>
      <c r="F46" s="7">
        <v>0.13999999999999996</v>
      </c>
      <c r="G46" s="7">
        <v>65.84</v>
      </c>
      <c r="H46" s="20">
        <v>14</v>
      </c>
    </row>
    <row r="47" spans="1:8" ht="18" customHeight="1" x14ac:dyDescent="0.3">
      <c r="A47" s="46" t="s">
        <v>111</v>
      </c>
      <c r="B47" s="101">
        <v>10</v>
      </c>
      <c r="C47" s="102"/>
      <c r="D47" s="7">
        <v>2.6</v>
      </c>
      <c r="E47" s="7">
        <v>2.7</v>
      </c>
      <c r="F47" s="7">
        <v>0</v>
      </c>
      <c r="G47" s="7">
        <v>34.6</v>
      </c>
      <c r="H47" s="20">
        <v>15</v>
      </c>
    </row>
    <row r="48" spans="1:8" ht="18" customHeight="1" x14ac:dyDescent="0.3">
      <c r="A48" s="46" t="s">
        <v>82</v>
      </c>
      <c r="B48" s="98">
        <v>40</v>
      </c>
      <c r="C48" s="99"/>
      <c r="D48" s="7">
        <v>2</v>
      </c>
      <c r="E48" s="7">
        <v>2</v>
      </c>
      <c r="F48" s="7">
        <v>12.8</v>
      </c>
      <c r="G48" s="7">
        <v>77.2</v>
      </c>
      <c r="H48" s="20" t="s">
        <v>61</v>
      </c>
    </row>
    <row r="49" spans="1:8" ht="18" customHeight="1" x14ac:dyDescent="0.3">
      <c r="A49" s="46" t="s">
        <v>73</v>
      </c>
      <c r="B49" s="98">
        <v>200</v>
      </c>
      <c r="C49" s="99"/>
      <c r="D49" s="7">
        <v>0.17</v>
      </c>
      <c r="E49" s="7">
        <v>0.04</v>
      </c>
      <c r="F49" s="7">
        <v>10.5</v>
      </c>
      <c r="G49" s="7">
        <v>43.04</v>
      </c>
      <c r="H49" s="20">
        <v>376</v>
      </c>
    </row>
    <row r="50" spans="1:8" s="37" customFormat="1" ht="18" customHeight="1" x14ac:dyDescent="0.25">
      <c r="A50" s="9" t="s">
        <v>10</v>
      </c>
      <c r="B50" s="103">
        <f>SUM(B45:C49)</f>
        <v>515</v>
      </c>
      <c r="C50" s="104"/>
      <c r="D50" s="10">
        <f>SUM(D45:D49)</f>
        <v>10.709999999999999</v>
      </c>
      <c r="E50" s="10">
        <f t="shared" ref="E50:G50" si="2">SUM(E45:E49)</f>
        <v>21.99</v>
      </c>
      <c r="F50" s="10">
        <f t="shared" si="2"/>
        <v>77.5</v>
      </c>
      <c r="G50" s="10">
        <f t="shared" si="2"/>
        <v>550.28000000000009</v>
      </c>
      <c r="H50" s="25"/>
    </row>
    <row r="51" spans="1:8" ht="18" customHeight="1" x14ac:dyDescent="0.25">
      <c r="A51" s="112" t="s">
        <v>34</v>
      </c>
      <c r="B51" s="113"/>
      <c r="C51" s="114"/>
      <c r="D51" s="4"/>
      <c r="E51" s="4"/>
      <c r="F51" s="4"/>
      <c r="G51" s="4"/>
      <c r="H51" s="74"/>
    </row>
    <row r="52" spans="1:8" ht="35.25" customHeight="1" x14ac:dyDescent="0.25">
      <c r="A52" s="80" t="s">
        <v>117</v>
      </c>
      <c r="B52" s="163">
        <v>60</v>
      </c>
      <c r="C52" s="164"/>
      <c r="D52" s="38">
        <v>2.1</v>
      </c>
      <c r="E52" s="38">
        <v>2.4</v>
      </c>
      <c r="F52" s="38">
        <v>4.0999999999999996</v>
      </c>
      <c r="G52" s="38">
        <v>46</v>
      </c>
      <c r="H52" s="78" t="s">
        <v>110</v>
      </c>
    </row>
    <row r="53" spans="1:8" ht="18" customHeight="1" x14ac:dyDescent="0.3">
      <c r="A53" s="47" t="s">
        <v>55</v>
      </c>
      <c r="B53" s="133">
        <v>200</v>
      </c>
      <c r="C53" s="134"/>
      <c r="D53" s="8">
        <v>7.75</v>
      </c>
      <c r="E53" s="14">
        <v>10.38</v>
      </c>
      <c r="F53" s="14">
        <v>10.750000000000002</v>
      </c>
      <c r="G53" s="8">
        <v>167.42</v>
      </c>
      <c r="H53" s="20">
        <v>102</v>
      </c>
    </row>
    <row r="54" spans="1:8" ht="18" customHeight="1" x14ac:dyDescent="0.3">
      <c r="A54" s="5" t="s">
        <v>63</v>
      </c>
      <c r="B54" s="101">
        <v>150</v>
      </c>
      <c r="C54" s="102"/>
      <c r="D54" s="7">
        <v>10.3</v>
      </c>
      <c r="E54" s="7">
        <v>7.3</v>
      </c>
      <c r="F54" s="7">
        <v>15.8</v>
      </c>
      <c r="G54" s="7">
        <v>209.62</v>
      </c>
      <c r="H54" s="20">
        <v>198</v>
      </c>
    </row>
    <row r="55" spans="1:8" ht="18" customHeight="1" x14ac:dyDescent="0.3">
      <c r="A55" s="47" t="s">
        <v>19</v>
      </c>
      <c r="B55" s="133">
        <v>110</v>
      </c>
      <c r="C55" s="134"/>
      <c r="D55" s="18">
        <v>7.8090909090909086</v>
      </c>
      <c r="E55" s="18">
        <v>7.6999999999999993</v>
      </c>
      <c r="F55" s="18">
        <v>8.0909090909090917</v>
      </c>
      <c r="G55" s="18">
        <v>132.54</v>
      </c>
      <c r="H55" s="20" t="s">
        <v>28</v>
      </c>
    </row>
    <row r="56" spans="1:8" ht="18" customHeight="1" x14ac:dyDescent="0.3">
      <c r="A56" s="12" t="s">
        <v>13</v>
      </c>
      <c r="B56" s="105">
        <v>200</v>
      </c>
      <c r="C56" s="106"/>
      <c r="D56" s="7">
        <v>0.3</v>
      </c>
      <c r="E56" s="7">
        <v>0.1</v>
      </c>
      <c r="F56" s="7">
        <v>23.666666666666668</v>
      </c>
      <c r="G56" s="7">
        <v>96</v>
      </c>
      <c r="H56" s="20">
        <v>349</v>
      </c>
    </row>
    <row r="57" spans="1:8" ht="18" customHeight="1" x14ac:dyDescent="0.3">
      <c r="A57" s="46" t="s">
        <v>14</v>
      </c>
      <c r="B57" s="98">
        <v>20</v>
      </c>
      <c r="C57" s="99"/>
      <c r="D57" s="7">
        <v>1</v>
      </c>
      <c r="E57" s="7">
        <v>0.2</v>
      </c>
      <c r="F57" s="7">
        <v>9.2000000000000011</v>
      </c>
      <c r="G57" s="7">
        <v>42.347999999999999</v>
      </c>
      <c r="H57" s="20" t="s">
        <v>61</v>
      </c>
    </row>
    <row r="58" spans="1:8" ht="18" customHeight="1" x14ac:dyDescent="0.3">
      <c r="A58" s="46" t="s">
        <v>15</v>
      </c>
      <c r="B58" s="98">
        <v>30</v>
      </c>
      <c r="C58" s="99"/>
      <c r="D58" s="7">
        <v>2.25</v>
      </c>
      <c r="E58" s="7">
        <v>0.22200000000000003</v>
      </c>
      <c r="F58" s="7">
        <v>14.549999999999999</v>
      </c>
      <c r="G58" s="7">
        <v>69.3</v>
      </c>
      <c r="H58" s="20" t="s">
        <v>61</v>
      </c>
    </row>
    <row r="59" spans="1:8" s="37" customFormat="1" ht="18" customHeight="1" x14ac:dyDescent="0.25">
      <c r="A59" s="9" t="s">
        <v>16</v>
      </c>
      <c r="B59" s="103">
        <f>SUM(B52:C58)</f>
        <v>770</v>
      </c>
      <c r="C59" s="104"/>
      <c r="D59" s="4">
        <f>SUM(D52:D58)</f>
        <v>31.509090909090908</v>
      </c>
      <c r="E59" s="4">
        <f>SUM(E52:E58)</f>
        <v>28.302000000000003</v>
      </c>
      <c r="F59" s="4">
        <f>SUM(F52:F58)</f>
        <v>86.157575757575756</v>
      </c>
      <c r="G59" s="4">
        <f>SUM(G52:G58)</f>
        <v>763.22799999999984</v>
      </c>
      <c r="H59" s="25"/>
    </row>
    <row r="60" spans="1:8" s="31" customFormat="1" ht="18" customHeight="1" x14ac:dyDescent="0.25">
      <c r="A60" s="35" t="s">
        <v>17</v>
      </c>
      <c r="B60" s="119"/>
      <c r="C60" s="120"/>
      <c r="D60" s="4">
        <f>D50+D59</f>
        <v>42.219090909090909</v>
      </c>
      <c r="E60" s="4">
        <f>E50+E59</f>
        <v>50.292000000000002</v>
      </c>
      <c r="F60" s="4">
        <f>F50+F59</f>
        <v>163.65757575757576</v>
      </c>
      <c r="G60" s="4">
        <f>G50+G59</f>
        <v>1313.5079999999998</v>
      </c>
      <c r="H60" s="8"/>
    </row>
    <row r="61" spans="1:8" ht="18" customHeight="1" x14ac:dyDescent="0.25">
      <c r="A61" s="112" t="s">
        <v>38</v>
      </c>
      <c r="B61" s="113"/>
      <c r="C61" s="113"/>
      <c r="D61" s="113"/>
      <c r="E61" s="113"/>
      <c r="F61" s="113"/>
      <c r="G61" s="114"/>
      <c r="H61" s="74"/>
    </row>
    <row r="62" spans="1:8" ht="18" customHeight="1" x14ac:dyDescent="0.25">
      <c r="A62" s="43" t="s">
        <v>36</v>
      </c>
      <c r="B62" s="112"/>
      <c r="C62" s="114"/>
      <c r="D62" s="4"/>
      <c r="E62" s="4"/>
      <c r="F62" s="4"/>
      <c r="G62" s="4"/>
      <c r="H62" s="74"/>
    </row>
    <row r="63" spans="1:8" ht="18.75" x14ac:dyDescent="0.3">
      <c r="A63" s="47" t="s">
        <v>53</v>
      </c>
      <c r="B63" s="123">
        <v>150</v>
      </c>
      <c r="C63" s="124"/>
      <c r="D63" s="18">
        <v>3.8</v>
      </c>
      <c r="E63" s="18">
        <v>15.6</v>
      </c>
      <c r="F63" s="18">
        <v>40.200000000000003</v>
      </c>
      <c r="G63" s="18">
        <v>356.4</v>
      </c>
      <c r="H63" s="20">
        <v>234</v>
      </c>
    </row>
    <row r="64" spans="1:8" ht="18" customHeight="1" x14ac:dyDescent="0.3">
      <c r="A64" s="17" t="s">
        <v>81</v>
      </c>
      <c r="B64" s="125">
        <v>100</v>
      </c>
      <c r="C64" s="126"/>
      <c r="D64" s="39">
        <v>5.6</v>
      </c>
      <c r="E64" s="39">
        <v>2.6</v>
      </c>
      <c r="F64" s="39">
        <v>10.199999999999999</v>
      </c>
      <c r="G64" s="39">
        <v>74.599999999999994</v>
      </c>
      <c r="H64" s="20" t="s">
        <v>102</v>
      </c>
    </row>
    <row r="65" spans="1:8" ht="18" customHeight="1" x14ac:dyDescent="0.3">
      <c r="A65" s="46" t="s">
        <v>82</v>
      </c>
      <c r="B65" s="127">
        <v>50</v>
      </c>
      <c r="C65" s="128"/>
      <c r="D65" s="7">
        <v>2.5</v>
      </c>
      <c r="E65" s="7">
        <v>2.5</v>
      </c>
      <c r="F65" s="7">
        <v>16</v>
      </c>
      <c r="G65" s="7">
        <v>96.5</v>
      </c>
      <c r="H65" s="20" t="s">
        <v>61</v>
      </c>
    </row>
    <row r="66" spans="1:8" ht="18" customHeight="1" x14ac:dyDescent="0.3">
      <c r="A66" s="46" t="s">
        <v>9</v>
      </c>
      <c r="B66" s="129">
        <v>200</v>
      </c>
      <c r="C66" s="130"/>
      <c r="D66" s="7">
        <v>0.17</v>
      </c>
      <c r="E66" s="7">
        <v>0.04</v>
      </c>
      <c r="F66" s="7">
        <v>10.5</v>
      </c>
      <c r="G66" s="7">
        <v>43.04</v>
      </c>
      <c r="H66" s="20">
        <v>376</v>
      </c>
    </row>
    <row r="67" spans="1:8" s="31" customFormat="1" ht="18" customHeight="1" x14ac:dyDescent="0.25">
      <c r="A67" s="9" t="s">
        <v>10</v>
      </c>
      <c r="B67" s="131">
        <f>SUM(B63:C66)</f>
        <v>500</v>
      </c>
      <c r="C67" s="132"/>
      <c r="D67" s="10">
        <f>SUM(D63:D66)</f>
        <v>12.069999999999999</v>
      </c>
      <c r="E67" s="10">
        <f t="shared" ref="E67:G67" si="3">SUM(E63:E66)</f>
        <v>20.74</v>
      </c>
      <c r="F67" s="10">
        <f t="shared" si="3"/>
        <v>76.900000000000006</v>
      </c>
      <c r="G67" s="10">
        <f t="shared" si="3"/>
        <v>570.54</v>
      </c>
      <c r="H67" s="25"/>
    </row>
    <row r="68" spans="1:8" s="31" customFormat="1" ht="18" customHeight="1" x14ac:dyDescent="0.25">
      <c r="A68" s="112" t="s">
        <v>34</v>
      </c>
      <c r="B68" s="113"/>
      <c r="C68" s="11"/>
      <c r="D68" s="4"/>
      <c r="E68" s="4"/>
      <c r="F68" s="4"/>
      <c r="G68" s="4"/>
      <c r="H68" s="49"/>
    </row>
    <row r="69" spans="1:8" s="31" customFormat="1" ht="44.25" customHeight="1" x14ac:dyDescent="0.25">
      <c r="A69" s="81" t="s">
        <v>114</v>
      </c>
      <c r="B69" s="173">
        <v>60</v>
      </c>
      <c r="C69" s="173"/>
      <c r="D69" s="38">
        <v>0.7</v>
      </c>
      <c r="E69" s="38">
        <v>0.1</v>
      </c>
      <c r="F69" s="38">
        <v>3.1</v>
      </c>
      <c r="G69" s="38">
        <v>15.8</v>
      </c>
      <c r="H69" s="79" t="s">
        <v>8</v>
      </c>
    </row>
    <row r="70" spans="1:8" ht="18.75" x14ac:dyDescent="0.3">
      <c r="A70" s="19" t="s">
        <v>52</v>
      </c>
      <c r="B70" s="121">
        <v>200</v>
      </c>
      <c r="C70" s="122"/>
      <c r="D70" s="44">
        <v>5.5</v>
      </c>
      <c r="E70" s="44">
        <v>15.5</v>
      </c>
      <c r="F70" s="44">
        <v>4.2699999999999996</v>
      </c>
      <c r="G70" s="44">
        <v>178.58</v>
      </c>
      <c r="H70" s="20">
        <v>82</v>
      </c>
    </row>
    <row r="71" spans="1:8" ht="26.25" customHeight="1" x14ac:dyDescent="0.3">
      <c r="A71" s="15" t="s">
        <v>103</v>
      </c>
      <c r="B71" s="117">
        <v>110</v>
      </c>
      <c r="C71" s="118"/>
      <c r="D71" s="38">
        <v>6.1661157024793392</v>
      </c>
      <c r="E71" s="38">
        <v>5.206611570247933</v>
      </c>
      <c r="F71" s="38">
        <v>6.4710743801652884</v>
      </c>
      <c r="G71" s="38">
        <v>97.048264462809897</v>
      </c>
      <c r="H71" s="20" t="s">
        <v>104</v>
      </c>
    </row>
    <row r="72" spans="1:8" ht="18" customHeight="1" x14ac:dyDescent="0.3">
      <c r="A72" s="47" t="s">
        <v>86</v>
      </c>
      <c r="B72" s="133">
        <v>150</v>
      </c>
      <c r="C72" s="134"/>
      <c r="D72" s="16">
        <v>5.4</v>
      </c>
      <c r="E72" s="16">
        <v>9.1999999999999993</v>
      </c>
      <c r="F72" s="16">
        <v>26.4</v>
      </c>
      <c r="G72" s="16">
        <v>210</v>
      </c>
      <c r="H72" s="20" t="s">
        <v>92</v>
      </c>
    </row>
    <row r="73" spans="1:8" ht="18" customHeight="1" x14ac:dyDescent="0.3">
      <c r="A73" s="12" t="s">
        <v>67</v>
      </c>
      <c r="B73" s="101">
        <v>200</v>
      </c>
      <c r="C73" s="102"/>
      <c r="D73" s="14">
        <v>0.27</v>
      </c>
      <c r="E73" s="14">
        <v>0.1</v>
      </c>
      <c r="F73" s="7">
        <v>26.55</v>
      </c>
      <c r="G73" s="7">
        <v>108.2</v>
      </c>
      <c r="H73" s="20">
        <v>396</v>
      </c>
    </row>
    <row r="74" spans="1:8" s="31" customFormat="1" ht="18" customHeight="1" x14ac:dyDescent="0.3">
      <c r="A74" s="46" t="s">
        <v>14</v>
      </c>
      <c r="B74" s="98">
        <v>20</v>
      </c>
      <c r="C74" s="99"/>
      <c r="D74" s="7">
        <v>1</v>
      </c>
      <c r="E74" s="7">
        <v>0.2</v>
      </c>
      <c r="F74" s="7">
        <v>9.2000000000000011</v>
      </c>
      <c r="G74" s="7">
        <v>42.347999999999999</v>
      </c>
      <c r="H74" s="20" t="s">
        <v>61</v>
      </c>
    </row>
    <row r="75" spans="1:8" s="31" customFormat="1" ht="18" customHeight="1" x14ac:dyDescent="0.3">
      <c r="A75" s="46" t="s">
        <v>15</v>
      </c>
      <c r="B75" s="98">
        <v>30</v>
      </c>
      <c r="C75" s="99"/>
      <c r="D75" s="7">
        <v>2.25</v>
      </c>
      <c r="E75" s="7">
        <v>0.22200000000000003</v>
      </c>
      <c r="F75" s="7">
        <v>14.549999999999999</v>
      </c>
      <c r="G75" s="7">
        <v>69.3</v>
      </c>
      <c r="H75" s="20" t="s">
        <v>61</v>
      </c>
    </row>
    <row r="76" spans="1:8" s="31" customFormat="1" ht="18" customHeight="1" x14ac:dyDescent="0.25">
      <c r="A76" s="9" t="s">
        <v>16</v>
      </c>
      <c r="B76" s="103">
        <f>SUM(B69:C75)</f>
        <v>770</v>
      </c>
      <c r="C76" s="104"/>
      <c r="D76" s="4">
        <f>SUM(D69:D75)</f>
        <v>21.286115702479339</v>
      </c>
      <c r="E76" s="4">
        <f>SUM(E69:E75)</f>
        <v>30.528611570247932</v>
      </c>
      <c r="F76" s="4">
        <f>SUM(F69:F75)</f>
        <v>90.541074380165284</v>
      </c>
      <c r="G76" s="4">
        <f>SUM(G69:G75)</f>
        <v>721.27626446280988</v>
      </c>
      <c r="H76" s="25"/>
    </row>
    <row r="77" spans="1:8" ht="18" customHeight="1" x14ac:dyDescent="0.25">
      <c r="A77" s="35" t="s">
        <v>17</v>
      </c>
      <c r="B77" s="119"/>
      <c r="C77" s="120"/>
      <c r="D77" s="4">
        <f>D67+D76</f>
        <v>33.356115702479336</v>
      </c>
      <c r="E77" s="4">
        <f>E67+E76</f>
        <v>51.268611570247927</v>
      </c>
      <c r="F77" s="4">
        <f>F67+F76</f>
        <v>167.44107438016528</v>
      </c>
      <c r="G77" s="4">
        <f>G67+G76</f>
        <v>1291.8162644628098</v>
      </c>
      <c r="H77" s="8"/>
    </row>
    <row r="78" spans="1:8" ht="18" customHeight="1" x14ac:dyDescent="0.25">
      <c r="A78" s="112" t="s">
        <v>39</v>
      </c>
      <c r="B78" s="113"/>
      <c r="C78" s="113"/>
      <c r="D78" s="113"/>
      <c r="E78" s="113"/>
      <c r="F78" s="113"/>
      <c r="G78" s="114"/>
      <c r="H78" s="74"/>
    </row>
    <row r="79" spans="1:8" ht="18" customHeight="1" x14ac:dyDescent="0.25">
      <c r="A79" s="112" t="s">
        <v>36</v>
      </c>
      <c r="B79" s="113"/>
      <c r="C79" s="114"/>
      <c r="D79" s="4"/>
      <c r="E79" s="4"/>
      <c r="F79" s="4"/>
      <c r="G79" s="4"/>
      <c r="H79" s="74"/>
    </row>
    <row r="80" spans="1:8" ht="18.75" x14ac:dyDescent="0.3">
      <c r="A80" s="5" t="s">
        <v>62</v>
      </c>
      <c r="B80" s="149">
        <v>200</v>
      </c>
      <c r="C80" s="149"/>
      <c r="D80" s="7">
        <v>8.6333333333333329</v>
      </c>
      <c r="E80" s="7">
        <v>15</v>
      </c>
      <c r="F80" s="7">
        <v>46.7</v>
      </c>
      <c r="G80" s="7">
        <v>356.33</v>
      </c>
      <c r="H80" s="20">
        <v>204</v>
      </c>
    </row>
    <row r="81" spans="1:8" ht="18.75" x14ac:dyDescent="0.3">
      <c r="A81" s="46" t="s">
        <v>87</v>
      </c>
      <c r="B81" s="98">
        <v>100</v>
      </c>
      <c r="C81" s="99"/>
      <c r="D81" s="7">
        <f>0.9/100*150</f>
        <v>1.35</v>
      </c>
      <c r="E81" s="7">
        <f>0.23/100*150</f>
        <v>0.34499999999999997</v>
      </c>
      <c r="F81" s="7">
        <f>11.8/100*150-1.75</f>
        <v>15.950000000000003</v>
      </c>
      <c r="G81" s="7">
        <v>72.3</v>
      </c>
      <c r="H81" s="20" t="s">
        <v>61</v>
      </c>
    </row>
    <row r="82" spans="1:8" ht="18" customHeight="1" x14ac:dyDescent="0.3">
      <c r="A82" s="17" t="s">
        <v>18</v>
      </c>
      <c r="B82" s="98">
        <v>200</v>
      </c>
      <c r="C82" s="99"/>
      <c r="D82" s="7">
        <v>0.26</v>
      </c>
      <c r="E82" s="7">
        <v>0.05</v>
      </c>
      <c r="F82" s="7">
        <v>12.26</v>
      </c>
      <c r="G82" s="7">
        <v>49.72</v>
      </c>
      <c r="H82" s="20">
        <v>377</v>
      </c>
    </row>
    <row r="83" spans="1:8" ht="18" customHeight="1" x14ac:dyDescent="0.3">
      <c r="A83" s="61" t="s">
        <v>82</v>
      </c>
      <c r="B83" s="98">
        <v>20</v>
      </c>
      <c r="C83" s="99"/>
      <c r="D83" s="7">
        <v>0.96799999999999997</v>
      </c>
      <c r="E83" s="7">
        <v>1.004</v>
      </c>
      <c r="F83" s="7">
        <v>6.4119999999999999</v>
      </c>
      <c r="G83" s="7">
        <v>38.56</v>
      </c>
      <c r="H83" s="20">
        <v>576</v>
      </c>
    </row>
    <row r="84" spans="1:8" s="31" customFormat="1" ht="18" customHeight="1" x14ac:dyDescent="0.25">
      <c r="A84" s="9" t="s">
        <v>10</v>
      </c>
      <c r="B84" s="103">
        <f>SUM(B80:C83)</f>
        <v>520</v>
      </c>
      <c r="C84" s="104"/>
      <c r="D84" s="4">
        <f>SUM(D80:D83)</f>
        <v>11.211333333333332</v>
      </c>
      <c r="E84" s="4">
        <f t="shared" ref="E84:G84" si="4">SUM(E80:E83)</f>
        <v>16.399000000000001</v>
      </c>
      <c r="F84" s="4">
        <f t="shared" si="4"/>
        <v>81.322000000000017</v>
      </c>
      <c r="G84" s="4">
        <f t="shared" si="4"/>
        <v>516.91000000000008</v>
      </c>
      <c r="H84" s="25"/>
    </row>
    <row r="85" spans="1:8" s="31" customFormat="1" ht="18" customHeight="1" x14ac:dyDescent="0.25">
      <c r="A85" s="112" t="s">
        <v>34</v>
      </c>
      <c r="B85" s="113"/>
      <c r="C85" s="114"/>
      <c r="D85" s="4"/>
      <c r="E85" s="4"/>
      <c r="F85" s="4"/>
      <c r="G85" s="4"/>
      <c r="H85" s="49"/>
    </row>
    <row r="86" spans="1:8" s="31" customFormat="1" ht="18" customHeight="1" x14ac:dyDescent="0.25">
      <c r="A86" s="80" t="s">
        <v>113</v>
      </c>
      <c r="B86" s="160">
        <v>60</v>
      </c>
      <c r="C86" s="160"/>
      <c r="D86" s="18">
        <v>1.5</v>
      </c>
      <c r="E86" s="18">
        <v>3.9</v>
      </c>
      <c r="F86" s="18">
        <v>6.7</v>
      </c>
      <c r="G86" s="18">
        <v>67.2</v>
      </c>
      <c r="H86" s="49" t="s">
        <v>112</v>
      </c>
    </row>
    <row r="87" spans="1:8" ht="37.5" x14ac:dyDescent="0.25">
      <c r="A87" s="19" t="s">
        <v>70</v>
      </c>
      <c r="B87" s="150">
        <v>200</v>
      </c>
      <c r="C87" s="151"/>
      <c r="D87" s="21">
        <f>5.96-1.18-0.465</f>
        <v>4.3150000000000004</v>
      </c>
      <c r="E87" s="21">
        <v>10.66</v>
      </c>
      <c r="F87" s="21">
        <f>15.68-4.29</f>
        <v>11.39</v>
      </c>
      <c r="G87" s="6">
        <v>158.76</v>
      </c>
      <c r="H87" s="45">
        <v>164</v>
      </c>
    </row>
    <row r="88" spans="1:8" ht="18" customHeight="1" x14ac:dyDescent="0.3">
      <c r="A88" s="46" t="s">
        <v>11</v>
      </c>
      <c r="B88" s="98">
        <v>150</v>
      </c>
      <c r="C88" s="99"/>
      <c r="D88" s="7">
        <v>4.9000000000000004</v>
      </c>
      <c r="E88" s="7">
        <v>10.6</v>
      </c>
      <c r="F88" s="7">
        <v>11.9</v>
      </c>
      <c r="G88" s="7">
        <v>215.1</v>
      </c>
      <c r="H88" s="20">
        <v>171</v>
      </c>
    </row>
    <row r="89" spans="1:8" ht="31.5" customHeight="1" x14ac:dyDescent="0.3">
      <c r="A89" s="5" t="s">
        <v>30</v>
      </c>
      <c r="B89" s="101">
        <v>110</v>
      </c>
      <c r="C89" s="102"/>
      <c r="D89" s="14">
        <v>11.65</v>
      </c>
      <c r="E89" s="14">
        <v>7.08</v>
      </c>
      <c r="F89" s="14">
        <v>12.727272727272727</v>
      </c>
      <c r="G89" s="14">
        <v>183.69</v>
      </c>
      <c r="H89" s="20" t="s">
        <v>101</v>
      </c>
    </row>
    <row r="90" spans="1:8" ht="18" customHeight="1" x14ac:dyDescent="0.3">
      <c r="A90" s="12" t="s">
        <v>13</v>
      </c>
      <c r="B90" s="101">
        <v>200</v>
      </c>
      <c r="C90" s="102"/>
      <c r="D90" s="7">
        <v>0.3</v>
      </c>
      <c r="E90" s="7">
        <v>0.1</v>
      </c>
      <c r="F90" s="7">
        <v>23.666666666666668</v>
      </c>
      <c r="G90" s="7">
        <v>96</v>
      </c>
      <c r="H90" s="20">
        <v>349</v>
      </c>
    </row>
    <row r="91" spans="1:8" s="31" customFormat="1" ht="18" customHeight="1" x14ac:dyDescent="0.3">
      <c r="A91" s="46" t="s">
        <v>14</v>
      </c>
      <c r="B91" s="98">
        <v>20</v>
      </c>
      <c r="C91" s="99"/>
      <c r="D91" s="7">
        <v>1</v>
      </c>
      <c r="E91" s="7">
        <v>0.2</v>
      </c>
      <c r="F91" s="7">
        <v>9.2000000000000011</v>
      </c>
      <c r="G91" s="7">
        <v>42.347999999999999</v>
      </c>
      <c r="H91" s="20" t="s">
        <v>61</v>
      </c>
    </row>
    <row r="92" spans="1:8" s="31" customFormat="1" ht="18.75" customHeight="1" x14ac:dyDescent="0.3">
      <c r="A92" s="46" t="s">
        <v>15</v>
      </c>
      <c r="B92" s="98">
        <v>30</v>
      </c>
      <c r="C92" s="99"/>
      <c r="D92" s="7">
        <v>2.25</v>
      </c>
      <c r="E92" s="7">
        <v>0.22200000000000003</v>
      </c>
      <c r="F92" s="7">
        <v>14.549999999999999</v>
      </c>
      <c r="G92" s="7">
        <v>69.3</v>
      </c>
      <c r="H92" s="20" t="s">
        <v>61</v>
      </c>
    </row>
    <row r="93" spans="1:8" s="31" customFormat="1" ht="18.75" customHeight="1" x14ac:dyDescent="0.25">
      <c r="A93" s="9" t="s">
        <v>16</v>
      </c>
      <c r="B93" s="103">
        <f>SUM(B86:C92)</f>
        <v>770</v>
      </c>
      <c r="C93" s="104"/>
      <c r="D93" s="4">
        <f>SUM(D86:D92)</f>
        <v>25.915000000000003</v>
      </c>
      <c r="E93" s="4">
        <f>SUM(E86:E92)</f>
        <v>32.762000000000008</v>
      </c>
      <c r="F93" s="4">
        <f>SUM(F86:F92)</f>
        <v>90.1339393939394</v>
      </c>
      <c r="G93" s="4">
        <f>SUM(G86:G92)</f>
        <v>832.39799999999991</v>
      </c>
      <c r="H93" s="25"/>
    </row>
    <row r="94" spans="1:8" ht="18" customHeight="1" x14ac:dyDescent="0.25">
      <c r="A94" s="35" t="s">
        <v>17</v>
      </c>
      <c r="B94" s="119"/>
      <c r="C94" s="120"/>
      <c r="D94" s="4">
        <f>D84+D93</f>
        <v>37.126333333333335</v>
      </c>
      <c r="E94" s="4">
        <f>E84+E93</f>
        <v>49.161000000000008</v>
      </c>
      <c r="F94" s="4">
        <f>F84+F93</f>
        <v>171.45593939393942</v>
      </c>
      <c r="G94" s="4">
        <f>G84+G93</f>
        <v>1349.308</v>
      </c>
      <c r="H94" s="8"/>
    </row>
    <row r="95" spans="1:8" ht="18.75" x14ac:dyDescent="0.25">
      <c r="A95" s="112" t="s">
        <v>40</v>
      </c>
      <c r="B95" s="113"/>
      <c r="C95" s="113"/>
      <c r="D95" s="113"/>
      <c r="E95" s="113"/>
      <c r="F95" s="113"/>
      <c r="G95" s="114"/>
      <c r="H95" s="74"/>
    </row>
    <row r="96" spans="1:8" ht="18.75" customHeight="1" x14ac:dyDescent="0.25">
      <c r="A96" s="112" t="s">
        <v>36</v>
      </c>
      <c r="B96" s="113"/>
      <c r="C96" s="114"/>
      <c r="D96" s="4"/>
      <c r="E96" s="4"/>
      <c r="F96" s="4"/>
      <c r="G96" s="4"/>
      <c r="H96" s="74"/>
    </row>
    <row r="97" spans="1:8" ht="18.75" x14ac:dyDescent="0.3">
      <c r="A97" s="5" t="s">
        <v>88</v>
      </c>
      <c r="B97" s="105">
        <v>200</v>
      </c>
      <c r="C97" s="106"/>
      <c r="D97" s="16">
        <v>6.2</v>
      </c>
      <c r="E97" s="16">
        <v>9.1999999999999993</v>
      </c>
      <c r="F97" s="16">
        <f>72.5-13+2.56-8</f>
        <v>54.06</v>
      </c>
      <c r="G97" s="16">
        <v>323.83999999999997</v>
      </c>
      <c r="H97" s="20">
        <v>212</v>
      </c>
    </row>
    <row r="98" spans="1:8" ht="25.5" customHeight="1" x14ac:dyDescent="0.3">
      <c r="A98" s="61" t="s">
        <v>82</v>
      </c>
      <c r="B98" s="98">
        <v>40</v>
      </c>
      <c r="C98" s="99"/>
      <c r="D98" s="7">
        <v>0.96799999999999997</v>
      </c>
      <c r="E98" s="7">
        <v>1.004</v>
      </c>
      <c r="F98" s="7">
        <v>6.4119999999999999</v>
      </c>
      <c r="G98" s="7">
        <v>38.56</v>
      </c>
      <c r="H98" s="20" t="s">
        <v>61</v>
      </c>
    </row>
    <row r="99" spans="1:8" ht="18.75" x14ac:dyDescent="0.3">
      <c r="A99" s="61" t="s">
        <v>111</v>
      </c>
      <c r="B99" s="117">
        <v>10</v>
      </c>
      <c r="C99" s="118"/>
      <c r="D99" s="7">
        <v>2.6</v>
      </c>
      <c r="E99" s="7">
        <v>2.7</v>
      </c>
      <c r="F99" s="7">
        <v>0</v>
      </c>
      <c r="G99" s="7">
        <v>34.6</v>
      </c>
      <c r="H99" s="20">
        <v>15</v>
      </c>
    </row>
    <row r="100" spans="1:8" ht="18.75" x14ac:dyDescent="0.3">
      <c r="A100" s="46" t="s">
        <v>87</v>
      </c>
      <c r="B100" s="98">
        <v>100</v>
      </c>
      <c r="C100" s="99"/>
      <c r="D100" s="7">
        <f>0.9/100*150</f>
        <v>1.35</v>
      </c>
      <c r="E100" s="7">
        <f>0.23/100*150</f>
        <v>0.34499999999999997</v>
      </c>
      <c r="F100" s="7">
        <f>11.8/100*150-1.75</f>
        <v>15.950000000000003</v>
      </c>
      <c r="G100" s="7">
        <v>72.3</v>
      </c>
      <c r="H100" s="20" t="s">
        <v>61</v>
      </c>
    </row>
    <row r="101" spans="1:8" ht="24.75" customHeight="1" x14ac:dyDescent="0.3">
      <c r="A101" s="46" t="s">
        <v>9</v>
      </c>
      <c r="B101" s="101">
        <v>200</v>
      </c>
      <c r="C101" s="102"/>
      <c r="D101" s="7">
        <v>0.17</v>
      </c>
      <c r="E101" s="7">
        <v>0.04</v>
      </c>
      <c r="F101" s="7">
        <v>10.5</v>
      </c>
      <c r="G101" s="7">
        <v>43.04</v>
      </c>
      <c r="H101" s="20">
        <v>376</v>
      </c>
    </row>
    <row r="102" spans="1:8" s="31" customFormat="1" ht="32.25" customHeight="1" x14ac:dyDescent="0.25">
      <c r="A102" s="9" t="s">
        <v>10</v>
      </c>
      <c r="B102" s="103">
        <f>SUM(B97:C101)</f>
        <v>550</v>
      </c>
      <c r="C102" s="104"/>
      <c r="D102" s="4">
        <f>SUM(D97:D101)</f>
        <v>11.288</v>
      </c>
      <c r="E102" s="4">
        <f>SUM(E97:E101)</f>
        <v>13.289</v>
      </c>
      <c r="F102" s="4">
        <f>SUM(F97:F101)</f>
        <v>86.921999999999997</v>
      </c>
      <c r="G102" s="4">
        <f>SUM(G97:G101)</f>
        <v>512.34</v>
      </c>
      <c r="H102" s="25"/>
    </row>
    <row r="103" spans="1:8" s="31" customFormat="1" ht="18.75" x14ac:dyDescent="0.25">
      <c r="A103" s="112" t="s">
        <v>34</v>
      </c>
      <c r="B103" s="113"/>
      <c r="C103" s="114"/>
      <c r="D103" s="4"/>
      <c r="E103" s="4"/>
      <c r="F103" s="4"/>
      <c r="G103" s="4"/>
      <c r="H103" s="49"/>
    </row>
    <row r="104" spans="1:8" s="31" customFormat="1" ht="18.75" x14ac:dyDescent="0.25">
      <c r="A104" s="77" t="s">
        <v>116</v>
      </c>
      <c r="B104" s="117">
        <v>60</v>
      </c>
      <c r="C104" s="118"/>
      <c r="D104" s="14">
        <v>0.7</v>
      </c>
      <c r="E104" s="14">
        <v>3.52</v>
      </c>
      <c r="F104" s="14">
        <v>6.8</v>
      </c>
      <c r="G104" s="14">
        <v>61.32</v>
      </c>
      <c r="H104" s="26">
        <v>43</v>
      </c>
    </row>
    <row r="105" spans="1:8" ht="18.75" customHeight="1" x14ac:dyDescent="0.3">
      <c r="A105" s="19" t="s">
        <v>21</v>
      </c>
      <c r="B105" s="117">
        <v>220</v>
      </c>
      <c r="C105" s="118"/>
      <c r="D105" s="16">
        <v>8.91</v>
      </c>
      <c r="E105" s="16">
        <v>4.95</v>
      </c>
      <c r="F105" s="16">
        <v>8.6679999999999993</v>
      </c>
      <c r="G105" s="16">
        <v>114.29000000000002</v>
      </c>
      <c r="H105" s="20">
        <v>102</v>
      </c>
    </row>
    <row r="106" spans="1:8" ht="18.75" customHeight="1" x14ac:dyDescent="0.3">
      <c r="A106" s="12" t="s">
        <v>96</v>
      </c>
      <c r="B106" s="101">
        <v>220</v>
      </c>
      <c r="C106" s="102"/>
      <c r="D106" s="18">
        <f>122/1000*200</f>
        <v>24.4</v>
      </c>
      <c r="E106" s="18">
        <v>10.7</v>
      </c>
      <c r="F106" s="18">
        <f>226.3/1000*200</f>
        <v>45.26</v>
      </c>
      <c r="G106" s="18">
        <v>374.94</v>
      </c>
      <c r="H106" s="20">
        <v>292</v>
      </c>
    </row>
    <row r="107" spans="1:8" ht="18.75" x14ac:dyDescent="0.3">
      <c r="A107" s="12" t="s">
        <v>26</v>
      </c>
      <c r="B107" s="101">
        <v>200</v>
      </c>
      <c r="C107" s="102"/>
      <c r="D107" s="14">
        <v>0.17</v>
      </c>
      <c r="E107" s="14">
        <v>0.04</v>
      </c>
      <c r="F107" s="7">
        <v>23.1</v>
      </c>
      <c r="G107" s="7">
        <v>93.5</v>
      </c>
      <c r="H107" s="20">
        <v>639</v>
      </c>
    </row>
    <row r="108" spans="1:8" s="31" customFormat="1" ht="18.75" x14ac:dyDescent="0.3">
      <c r="A108" s="46" t="s">
        <v>14</v>
      </c>
      <c r="B108" s="98">
        <v>30</v>
      </c>
      <c r="C108" s="99"/>
      <c r="D108" s="7">
        <v>1.5</v>
      </c>
      <c r="E108" s="7">
        <v>0.3</v>
      </c>
      <c r="F108" s="7">
        <v>13.800000000000002</v>
      </c>
      <c r="G108" s="7">
        <v>63.521999999999998</v>
      </c>
      <c r="H108" s="20" t="s">
        <v>61</v>
      </c>
    </row>
    <row r="109" spans="1:8" s="31" customFormat="1" ht="19.5" customHeight="1" x14ac:dyDescent="0.3">
      <c r="A109" s="46" t="s">
        <v>15</v>
      </c>
      <c r="B109" s="98">
        <v>30</v>
      </c>
      <c r="C109" s="99"/>
      <c r="D109" s="7">
        <v>2.25</v>
      </c>
      <c r="E109" s="7">
        <v>0.22200000000000003</v>
      </c>
      <c r="F109" s="7">
        <v>14.549999999999999</v>
      </c>
      <c r="G109" s="7">
        <v>69.3</v>
      </c>
      <c r="H109" s="20" t="s">
        <v>61</v>
      </c>
    </row>
    <row r="110" spans="1:8" s="31" customFormat="1" ht="18.75" customHeight="1" x14ac:dyDescent="0.25">
      <c r="A110" s="9" t="s">
        <v>16</v>
      </c>
      <c r="B110" s="103">
        <f>SUM(B104:C109)</f>
        <v>760</v>
      </c>
      <c r="C110" s="104"/>
      <c r="D110" s="4">
        <f>SUM(D104:D109)</f>
        <v>37.93</v>
      </c>
      <c r="E110" s="4">
        <f t="shared" ref="E110:G110" si="5">SUM(E104:E109)</f>
        <v>19.732000000000003</v>
      </c>
      <c r="F110" s="4">
        <f t="shared" si="5"/>
        <v>112.178</v>
      </c>
      <c r="G110" s="4">
        <f t="shared" si="5"/>
        <v>776.87199999999996</v>
      </c>
      <c r="H110" s="25"/>
    </row>
    <row r="111" spans="1:8" x14ac:dyDescent="0.25">
      <c r="A111" s="35" t="s">
        <v>17</v>
      </c>
      <c r="B111" s="119"/>
      <c r="C111" s="120"/>
      <c r="D111" s="4">
        <f>D102+D110</f>
        <v>49.218000000000004</v>
      </c>
      <c r="E111" s="4">
        <f>E102+E110</f>
        <v>33.021000000000001</v>
      </c>
      <c r="F111" s="4">
        <f>F102+F110</f>
        <v>199.1</v>
      </c>
      <c r="G111" s="4">
        <f>G102+G110</f>
        <v>1289.212</v>
      </c>
      <c r="H111" s="8"/>
    </row>
    <row r="112" spans="1:8" ht="18.75" x14ac:dyDescent="0.25">
      <c r="A112" s="112" t="s">
        <v>41</v>
      </c>
      <c r="B112" s="113"/>
      <c r="C112" s="113"/>
      <c r="D112" s="113"/>
      <c r="E112" s="113"/>
      <c r="F112" s="113"/>
      <c r="G112" s="113"/>
      <c r="H112" s="114"/>
    </row>
    <row r="113" spans="1:8" ht="18.75" customHeight="1" x14ac:dyDescent="0.25">
      <c r="A113" s="112" t="s">
        <v>36</v>
      </c>
      <c r="B113" s="113"/>
      <c r="C113" s="114"/>
      <c r="D113" s="4"/>
      <c r="E113" s="4"/>
      <c r="F113" s="4"/>
      <c r="G113" s="4"/>
      <c r="H113" s="74"/>
    </row>
    <row r="114" spans="1:8" ht="37.5" x14ac:dyDescent="0.25">
      <c r="A114" s="59" t="s">
        <v>97</v>
      </c>
      <c r="B114" s="105">
        <v>200</v>
      </c>
      <c r="C114" s="106"/>
      <c r="D114" s="38">
        <f>122/1000*200</f>
        <v>24.4</v>
      </c>
      <c r="E114" s="38">
        <v>10.7</v>
      </c>
      <c r="F114" s="38">
        <v>42.3</v>
      </c>
      <c r="G114" s="38">
        <v>363.1</v>
      </c>
      <c r="H114" s="45">
        <v>327</v>
      </c>
    </row>
    <row r="115" spans="1:8" ht="18.75" x14ac:dyDescent="0.3">
      <c r="A115" s="46" t="s">
        <v>87</v>
      </c>
      <c r="B115" s="98">
        <v>100</v>
      </c>
      <c r="C115" s="99"/>
      <c r="D115" s="7">
        <f>0.9/100*150</f>
        <v>1.35</v>
      </c>
      <c r="E115" s="7">
        <f>0.23/100*150</f>
        <v>0.34499999999999997</v>
      </c>
      <c r="F115" s="7">
        <f>11.8/100*150-1.75</f>
        <v>15.950000000000003</v>
      </c>
      <c r="G115" s="7">
        <v>72.3</v>
      </c>
      <c r="H115" s="20" t="s">
        <v>61</v>
      </c>
    </row>
    <row r="116" spans="1:8" ht="18.75" x14ac:dyDescent="0.3">
      <c r="A116" s="17" t="s">
        <v>18</v>
      </c>
      <c r="B116" s="121">
        <v>200</v>
      </c>
      <c r="C116" s="122"/>
      <c r="D116" s="7">
        <v>0.26</v>
      </c>
      <c r="E116" s="7">
        <v>0.05</v>
      </c>
      <c r="F116" s="7">
        <v>12.26</v>
      </c>
      <c r="G116" s="7">
        <v>49.72</v>
      </c>
      <c r="H116" s="20">
        <v>377</v>
      </c>
    </row>
    <row r="117" spans="1:8" ht="18.75" x14ac:dyDescent="0.3">
      <c r="A117" s="46" t="s">
        <v>82</v>
      </c>
      <c r="B117" s="98">
        <v>20</v>
      </c>
      <c r="C117" s="99"/>
      <c r="D117" s="7">
        <v>0.96799999999999997</v>
      </c>
      <c r="E117" s="7">
        <v>1.004</v>
      </c>
      <c r="F117" s="7">
        <v>6.4119999999999999</v>
      </c>
      <c r="G117" s="7">
        <v>38.56</v>
      </c>
      <c r="H117" s="20" t="s">
        <v>61</v>
      </c>
    </row>
    <row r="118" spans="1:8" x14ac:dyDescent="0.25">
      <c r="A118" s="9" t="s">
        <v>10</v>
      </c>
      <c r="B118" s="103">
        <f>SUM(B114:C117)</f>
        <v>520</v>
      </c>
      <c r="C118" s="104"/>
      <c r="D118" s="4">
        <f>SUM(D114:D117)</f>
        <v>26.978000000000002</v>
      </c>
      <c r="E118" s="4">
        <f t="shared" ref="E118:F118" si="6">SUM(E114:E117)</f>
        <v>12.099</v>
      </c>
      <c r="F118" s="4">
        <f t="shared" si="6"/>
        <v>76.922000000000011</v>
      </c>
      <c r="G118" s="4">
        <f>SUM(G114:G117)</f>
        <v>523.68000000000006</v>
      </c>
      <c r="H118" s="25"/>
    </row>
    <row r="119" spans="1:8" ht="18.75" x14ac:dyDescent="0.25">
      <c r="A119" s="112" t="s">
        <v>34</v>
      </c>
      <c r="B119" s="113"/>
      <c r="C119" s="114"/>
      <c r="D119" s="4"/>
      <c r="E119" s="4"/>
      <c r="F119" s="4"/>
      <c r="G119" s="4"/>
      <c r="H119" s="74"/>
    </row>
    <row r="120" spans="1:8" ht="37.5" x14ac:dyDescent="0.25">
      <c r="A120" s="81" t="s">
        <v>115</v>
      </c>
      <c r="B120" s="160">
        <v>60</v>
      </c>
      <c r="C120" s="160"/>
      <c r="D120" s="18">
        <v>0.7</v>
      </c>
      <c r="E120" s="18">
        <v>0.1</v>
      </c>
      <c r="F120" s="18">
        <v>3.1</v>
      </c>
      <c r="G120" s="18">
        <v>15.8</v>
      </c>
      <c r="H120" s="74" t="s">
        <v>8</v>
      </c>
    </row>
    <row r="121" spans="1:8" ht="18.75" x14ac:dyDescent="0.25">
      <c r="A121" s="19" t="s">
        <v>50</v>
      </c>
      <c r="B121" s="150">
        <v>200</v>
      </c>
      <c r="C121" s="151"/>
      <c r="D121" s="21">
        <v>5</v>
      </c>
      <c r="E121" s="21">
        <v>7.67</v>
      </c>
      <c r="F121" s="21">
        <v>26.69</v>
      </c>
      <c r="G121" s="6">
        <v>195.79</v>
      </c>
      <c r="H121" s="45">
        <v>103</v>
      </c>
    </row>
    <row r="122" spans="1:8" ht="37.5" x14ac:dyDescent="0.3">
      <c r="A122" s="5" t="s">
        <v>71</v>
      </c>
      <c r="B122" s="101">
        <v>110</v>
      </c>
      <c r="C122" s="102"/>
      <c r="D122" s="14">
        <v>10.44</v>
      </c>
      <c r="E122" s="14">
        <v>7.0299999999999994</v>
      </c>
      <c r="F122" s="14">
        <v>7.6999999999999993</v>
      </c>
      <c r="G122" s="14">
        <v>135.47</v>
      </c>
      <c r="H122" s="20" t="s">
        <v>72</v>
      </c>
    </row>
    <row r="123" spans="1:8" ht="18.75" x14ac:dyDescent="0.3">
      <c r="A123" s="5" t="s">
        <v>89</v>
      </c>
      <c r="B123" s="117">
        <v>150</v>
      </c>
      <c r="C123" s="118"/>
      <c r="D123" s="18">
        <v>2.8</v>
      </c>
      <c r="E123" s="18">
        <v>10.6</v>
      </c>
      <c r="F123" s="18">
        <v>15.6</v>
      </c>
      <c r="G123" s="18">
        <v>169</v>
      </c>
      <c r="H123" s="20">
        <v>172</v>
      </c>
    </row>
    <row r="124" spans="1:8" ht="18.75" x14ac:dyDescent="0.3">
      <c r="A124" s="12" t="s">
        <v>13</v>
      </c>
      <c r="B124" s="101">
        <v>200</v>
      </c>
      <c r="C124" s="102"/>
      <c r="D124" s="7">
        <v>0.3</v>
      </c>
      <c r="E124" s="7">
        <v>0.1</v>
      </c>
      <c r="F124" s="7">
        <v>23.666666666666668</v>
      </c>
      <c r="G124" s="7">
        <v>96</v>
      </c>
      <c r="H124" s="20">
        <v>349</v>
      </c>
    </row>
    <row r="125" spans="1:8" ht="18" customHeight="1" x14ac:dyDescent="0.3">
      <c r="A125" s="46" t="s">
        <v>14</v>
      </c>
      <c r="B125" s="98">
        <v>20</v>
      </c>
      <c r="C125" s="99"/>
      <c r="D125" s="7">
        <v>1</v>
      </c>
      <c r="E125" s="7">
        <v>0.2</v>
      </c>
      <c r="F125" s="7">
        <v>9.2000000000000011</v>
      </c>
      <c r="G125" s="7">
        <v>42.347999999999999</v>
      </c>
      <c r="H125" s="20" t="s">
        <v>61</v>
      </c>
    </row>
    <row r="126" spans="1:8" ht="18.75" x14ac:dyDescent="0.3">
      <c r="A126" s="46" t="s">
        <v>15</v>
      </c>
      <c r="B126" s="98">
        <v>30</v>
      </c>
      <c r="C126" s="99"/>
      <c r="D126" s="7">
        <v>2.25</v>
      </c>
      <c r="E126" s="7">
        <v>0.22200000000000003</v>
      </c>
      <c r="F126" s="7">
        <v>14.549999999999999</v>
      </c>
      <c r="G126" s="7">
        <v>69.3</v>
      </c>
      <c r="H126" s="20" t="s">
        <v>61</v>
      </c>
    </row>
    <row r="127" spans="1:8" x14ac:dyDescent="0.25">
      <c r="A127" s="9" t="s">
        <v>16</v>
      </c>
      <c r="B127" s="103">
        <f>SUM(B120:C126)</f>
        <v>770</v>
      </c>
      <c r="C127" s="104"/>
      <c r="D127" s="4">
        <f>SUM(D120:D126)</f>
        <v>22.490000000000002</v>
      </c>
      <c r="E127" s="4">
        <f t="shared" ref="E127:G127" si="7">SUM(E120:E126)</f>
        <v>25.922000000000001</v>
      </c>
      <c r="F127" s="4">
        <f t="shared" si="7"/>
        <v>100.50666666666667</v>
      </c>
      <c r="G127" s="4">
        <f t="shared" si="7"/>
        <v>723.70799999999986</v>
      </c>
      <c r="H127" s="25"/>
    </row>
    <row r="128" spans="1:8" ht="18" customHeight="1" x14ac:dyDescent="0.25">
      <c r="A128" s="35" t="s">
        <v>17</v>
      </c>
      <c r="B128" s="119"/>
      <c r="C128" s="120"/>
      <c r="D128" s="4">
        <f>D118+D127</f>
        <v>49.468000000000004</v>
      </c>
      <c r="E128" s="4">
        <f>E118+E127</f>
        <v>38.021000000000001</v>
      </c>
      <c r="F128" s="4">
        <f>F118+F127</f>
        <v>177.42866666666669</v>
      </c>
      <c r="G128" s="4">
        <f>G118+G127</f>
        <v>1247.3879999999999</v>
      </c>
      <c r="H128" s="8"/>
    </row>
    <row r="129" spans="1:8" ht="30" customHeight="1" x14ac:dyDescent="0.25">
      <c r="A129" s="112" t="s">
        <v>42</v>
      </c>
      <c r="B129" s="113"/>
      <c r="C129" s="113"/>
      <c r="D129" s="113"/>
      <c r="E129" s="113"/>
      <c r="F129" s="113"/>
      <c r="G129" s="114"/>
      <c r="H129" s="74"/>
    </row>
    <row r="130" spans="1:8" ht="18" customHeight="1" x14ac:dyDescent="0.25">
      <c r="A130" s="112" t="s">
        <v>36</v>
      </c>
      <c r="B130" s="113"/>
      <c r="C130" s="114"/>
      <c r="D130" s="4"/>
      <c r="E130" s="4"/>
      <c r="F130" s="4"/>
      <c r="G130" s="4"/>
      <c r="H130" s="74"/>
    </row>
    <row r="131" spans="1:8" ht="18.75" x14ac:dyDescent="0.3">
      <c r="A131" s="5" t="s">
        <v>31</v>
      </c>
      <c r="B131" s="101">
        <v>200</v>
      </c>
      <c r="C131" s="102"/>
      <c r="D131" s="7">
        <v>8.6333333333333329</v>
      </c>
      <c r="E131" s="7">
        <v>15</v>
      </c>
      <c r="F131" s="7">
        <v>46.7</v>
      </c>
      <c r="G131" s="7">
        <v>356.33</v>
      </c>
      <c r="H131" s="20">
        <v>334</v>
      </c>
    </row>
    <row r="132" spans="1:8" ht="18.75" x14ac:dyDescent="0.3">
      <c r="A132" s="17" t="s">
        <v>81</v>
      </c>
      <c r="B132" s="125">
        <v>100</v>
      </c>
      <c r="C132" s="126"/>
      <c r="D132" s="39">
        <v>5.6</v>
      </c>
      <c r="E132" s="39">
        <v>2.6</v>
      </c>
      <c r="F132" s="39">
        <v>10.199999999999999</v>
      </c>
      <c r="G132" s="39">
        <v>74.599999999999994</v>
      </c>
      <c r="H132" s="20" t="s">
        <v>102</v>
      </c>
    </row>
    <row r="133" spans="1:8" ht="18.75" x14ac:dyDescent="0.3">
      <c r="A133" s="46" t="s">
        <v>9</v>
      </c>
      <c r="B133" s="98">
        <v>200</v>
      </c>
      <c r="C133" s="99"/>
      <c r="D133" s="7">
        <v>0.17</v>
      </c>
      <c r="E133" s="7">
        <v>0.04</v>
      </c>
      <c r="F133" s="7">
        <v>10.5</v>
      </c>
      <c r="G133" s="7">
        <v>43.04</v>
      </c>
      <c r="H133" s="20">
        <v>376</v>
      </c>
    </row>
    <row r="134" spans="1:8" ht="18.75" x14ac:dyDescent="0.3">
      <c r="A134" s="46" t="s">
        <v>82</v>
      </c>
      <c r="B134" s="98">
        <v>20</v>
      </c>
      <c r="C134" s="99"/>
      <c r="D134" s="7">
        <v>0.96799999999999997</v>
      </c>
      <c r="E134" s="7">
        <v>1.004</v>
      </c>
      <c r="F134" s="7">
        <v>6.4119999999999999</v>
      </c>
      <c r="G134" s="7">
        <v>38.56</v>
      </c>
      <c r="H134" s="20" t="s">
        <v>61</v>
      </c>
    </row>
    <row r="135" spans="1:8" x14ac:dyDescent="0.25">
      <c r="A135" s="9" t="s">
        <v>10</v>
      </c>
      <c r="B135" s="103">
        <f>SUM(B131:C134)</f>
        <v>520</v>
      </c>
      <c r="C135" s="104"/>
      <c r="D135" s="4">
        <f>SUM(D131:D134)</f>
        <v>15.371333333333332</v>
      </c>
      <c r="E135" s="4">
        <f t="shared" ref="E135:G135" si="8">SUM(E131:E134)</f>
        <v>18.644000000000002</v>
      </c>
      <c r="F135" s="4">
        <f t="shared" si="8"/>
        <v>73.812000000000012</v>
      </c>
      <c r="G135" s="4">
        <f t="shared" si="8"/>
        <v>512.53</v>
      </c>
      <c r="H135" s="25"/>
    </row>
    <row r="136" spans="1:8" ht="18" customHeight="1" x14ac:dyDescent="0.25">
      <c r="A136" s="112" t="s">
        <v>34</v>
      </c>
      <c r="B136" s="172"/>
      <c r="C136" s="172"/>
      <c r="D136" s="41"/>
      <c r="E136" s="41"/>
      <c r="F136" s="41"/>
      <c r="G136" s="41"/>
      <c r="H136" s="83"/>
    </row>
    <row r="137" spans="1:8" ht="18" customHeight="1" x14ac:dyDescent="0.25">
      <c r="A137" s="80" t="s">
        <v>119</v>
      </c>
      <c r="B137" s="161">
        <v>60</v>
      </c>
      <c r="C137" s="162"/>
      <c r="D137" s="86">
        <v>1.2</v>
      </c>
      <c r="E137" s="86"/>
      <c r="F137" s="86">
        <v>6.6</v>
      </c>
      <c r="G137" s="86">
        <v>30</v>
      </c>
      <c r="H137" s="74">
        <v>131</v>
      </c>
    </row>
    <row r="138" spans="1:8" ht="24.75" customHeight="1" x14ac:dyDescent="0.3">
      <c r="A138" s="47" t="s">
        <v>55</v>
      </c>
      <c r="B138" s="133">
        <v>200</v>
      </c>
      <c r="C138" s="134"/>
      <c r="D138" s="8">
        <v>7.75</v>
      </c>
      <c r="E138" s="14">
        <v>10.38</v>
      </c>
      <c r="F138" s="14">
        <v>10.750000000000002</v>
      </c>
      <c r="G138" s="8">
        <v>167.42</v>
      </c>
      <c r="H138" s="20">
        <v>102</v>
      </c>
    </row>
    <row r="139" spans="1:8" ht="18.75" x14ac:dyDescent="0.3">
      <c r="A139" s="47" t="s">
        <v>53</v>
      </c>
      <c r="B139" s="123">
        <v>150</v>
      </c>
      <c r="C139" s="124"/>
      <c r="D139" s="18">
        <v>3.8</v>
      </c>
      <c r="E139" s="18">
        <v>15.6</v>
      </c>
      <c r="F139" s="18">
        <v>30.2</v>
      </c>
      <c r="G139" s="18">
        <v>276.39999999999998</v>
      </c>
      <c r="H139" s="20">
        <v>234</v>
      </c>
    </row>
    <row r="140" spans="1:8" ht="18.75" x14ac:dyDescent="0.3">
      <c r="A140" s="46" t="s">
        <v>12</v>
      </c>
      <c r="B140" s="98">
        <v>110</v>
      </c>
      <c r="C140" s="99"/>
      <c r="D140" s="7">
        <v>8.5</v>
      </c>
      <c r="E140" s="7">
        <v>5.4545454545454497</v>
      </c>
      <c r="F140" s="7">
        <v>9.4545454545454994</v>
      </c>
      <c r="G140" s="7">
        <v>120.54</v>
      </c>
      <c r="H140" s="20" t="s">
        <v>27</v>
      </c>
    </row>
    <row r="141" spans="1:8" ht="18.75" x14ac:dyDescent="0.3">
      <c r="A141" s="46" t="s">
        <v>20</v>
      </c>
      <c r="B141" s="98">
        <v>200</v>
      </c>
      <c r="C141" s="99"/>
      <c r="D141" s="7">
        <v>0.2</v>
      </c>
      <c r="E141" s="7">
        <v>0</v>
      </c>
      <c r="F141" s="7">
        <v>10.4</v>
      </c>
      <c r="G141" s="7">
        <v>41.9</v>
      </c>
      <c r="H141" s="20">
        <v>388</v>
      </c>
    </row>
    <row r="142" spans="1:8" ht="18.75" x14ac:dyDescent="0.3">
      <c r="A142" s="46" t="s">
        <v>14</v>
      </c>
      <c r="B142" s="98">
        <v>20</v>
      </c>
      <c r="C142" s="99"/>
      <c r="D142" s="7">
        <v>1</v>
      </c>
      <c r="E142" s="7">
        <v>0.2</v>
      </c>
      <c r="F142" s="7">
        <v>9.2000000000000011</v>
      </c>
      <c r="G142" s="7">
        <v>42.347999999999999</v>
      </c>
      <c r="H142" s="20" t="s">
        <v>61</v>
      </c>
    </row>
    <row r="143" spans="1:8" ht="18.75" x14ac:dyDescent="0.3">
      <c r="A143" s="46" t="s">
        <v>15</v>
      </c>
      <c r="B143" s="98">
        <v>30</v>
      </c>
      <c r="C143" s="99"/>
      <c r="D143" s="7">
        <v>2.25</v>
      </c>
      <c r="E143" s="7">
        <v>0.22200000000000003</v>
      </c>
      <c r="F143" s="7">
        <v>14.549999999999999</v>
      </c>
      <c r="G143" s="7">
        <v>69.3</v>
      </c>
      <c r="H143" s="20" t="s">
        <v>61</v>
      </c>
    </row>
    <row r="144" spans="1:8" ht="18.75" customHeight="1" x14ac:dyDescent="0.25">
      <c r="A144" s="9" t="s">
        <v>16</v>
      </c>
      <c r="B144" s="103">
        <f>SUM(B137:C143)</f>
        <v>770</v>
      </c>
      <c r="C144" s="104"/>
      <c r="D144" s="4">
        <f>SUM(D137:D143)</f>
        <v>24.7</v>
      </c>
      <c r="E144" s="4">
        <f>SUM(E137:E143)</f>
        <v>31.856545454545451</v>
      </c>
      <c r="F144" s="4">
        <f>SUM(F137:F143)</f>
        <v>91.154545454545499</v>
      </c>
      <c r="G144" s="4">
        <f>SUM(G137:G143)</f>
        <v>747.90799999999979</v>
      </c>
      <c r="H144" s="25"/>
    </row>
    <row r="145" spans="1:8" x14ac:dyDescent="0.25">
      <c r="A145" s="35" t="s">
        <v>17</v>
      </c>
      <c r="B145" s="119"/>
      <c r="C145" s="120"/>
      <c r="D145" s="4">
        <f>D135+D144</f>
        <v>40.071333333333328</v>
      </c>
      <c r="E145" s="4">
        <f>E135+E144</f>
        <v>50.500545454545453</v>
      </c>
      <c r="F145" s="4">
        <f>F135+F144</f>
        <v>164.9665454545455</v>
      </c>
      <c r="G145" s="4">
        <f>G135+G144</f>
        <v>1260.4379999999996</v>
      </c>
      <c r="H145" s="8"/>
    </row>
    <row r="146" spans="1:8" ht="18" customHeight="1" x14ac:dyDescent="0.25">
      <c r="A146" s="112" t="s">
        <v>43</v>
      </c>
      <c r="B146" s="113"/>
      <c r="C146" s="113"/>
      <c r="D146" s="113"/>
      <c r="E146" s="113"/>
      <c r="F146" s="113"/>
      <c r="G146" s="114"/>
      <c r="H146" s="74"/>
    </row>
    <row r="147" spans="1:8" ht="18.75" customHeight="1" x14ac:dyDescent="0.25">
      <c r="A147" s="112" t="s">
        <v>36</v>
      </c>
      <c r="B147" s="113"/>
      <c r="C147" s="114"/>
      <c r="D147" s="4"/>
      <c r="E147" s="4"/>
      <c r="F147" s="4"/>
      <c r="G147" s="4"/>
      <c r="H147" s="74"/>
    </row>
    <row r="148" spans="1:8" ht="35.25" customHeight="1" x14ac:dyDescent="0.3">
      <c r="A148" s="17" t="s">
        <v>32</v>
      </c>
      <c r="B148" s="101">
        <v>205</v>
      </c>
      <c r="C148" s="102"/>
      <c r="D148" s="14">
        <v>7.4</v>
      </c>
      <c r="E148" s="14">
        <f>11.7633333333333-2.98</f>
        <v>8.7833333333332995</v>
      </c>
      <c r="F148" s="14">
        <v>37.724000000000004</v>
      </c>
      <c r="G148" s="42">
        <v>258.17</v>
      </c>
      <c r="H148" s="20">
        <v>230</v>
      </c>
    </row>
    <row r="149" spans="1:8" ht="18.75" x14ac:dyDescent="0.3">
      <c r="A149" s="61" t="s">
        <v>93</v>
      </c>
      <c r="B149" s="98">
        <v>30</v>
      </c>
      <c r="C149" s="99"/>
      <c r="D149" s="7">
        <v>1.1000000000000001</v>
      </c>
      <c r="E149" s="7">
        <v>8.3000000000000007</v>
      </c>
      <c r="F149" s="7">
        <v>6.5</v>
      </c>
      <c r="G149" s="7">
        <v>105.1</v>
      </c>
      <c r="H149" s="20" t="s">
        <v>105</v>
      </c>
    </row>
    <row r="150" spans="1:8" ht="18.75" x14ac:dyDescent="0.3">
      <c r="A150" s="46" t="s">
        <v>87</v>
      </c>
      <c r="B150" s="98">
        <v>100</v>
      </c>
      <c r="C150" s="99"/>
      <c r="D150" s="7">
        <f>0.9/100*150</f>
        <v>1.35</v>
      </c>
      <c r="E150" s="7">
        <f>0.23/100*150</f>
        <v>0.34499999999999997</v>
      </c>
      <c r="F150" s="7">
        <f>11.8/100*150-1.75</f>
        <v>15.950000000000003</v>
      </c>
      <c r="G150" s="7">
        <v>72.3</v>
      </c>
      <c r="H150" s="20" t="s">
        <v>61</v>
      </c>
    </row>
    <row r="151" spans="1:8" ht="18.75" x14ac:dyDescent="0.3">
      <c r="A151" s="17" t="s">
        <v>18</v>
      </c>
      <c r="B151" s="98">
        <v>200</v>
      </c>
      <c r="C151" s="99"/>
      <c r="D151" s="7">
        <v>0.26</v>
      </c>
      <c r="E151" s="7">
        <v>0.05</v>
      </c>
      <c r="F151" s="7">
        <v>12.26</v>
      </c>
      <c r="G151" s="7">
        <v>49.72</v>
      </c>
      <c r="H151" s="20">
        <v>377</v>
      </c>
    </row>
    <row r="152" spans="1:8" x14ac:dyDescent="0.25">
      <c r="A152" s="9" t="s">
        <v>10</v>
      </c>
      <c r="B152" s="103">
        <f>SUM(B148:C151)</f>
        <v>535</v>
      </c>
      <c r="C152" s="104"/>
      <c r="D152" s="4">
        <f>SUM(D148:D151)</f>
        <v>10.11</v>
      </c>
      <c r="E152" s="4">
        <f>SUM(E148:E151)</f>
        <v>17.4783333333333</v>
      </c>
      <c r="F152" s="4">
        <f>SUM(F148:F151)</f>
        <v>72.434000000000012</v>
      </c>
      <c r="G152" s="4">
        <f>SUM(G148:G151)</f>
        <v>485.28999999999996</v>
      </c>
      <c r="H152" s="25"/>
    </row>
    <row r="153" spans="1:8" ht="18.75" x14ac:dyDescent="0.25">
      <c r="A153" s="112" t="s">
        <v>34</v>
      </c>
      <c r="B153" s="113"/>
      <c r="C153" s="113"/>
      <c r="D153" s="11"/>
      <c r="E153" s="11"/>
      <c r="F153" s="11"/>
      <c r="G153" s="11"/>
      <c r="H153" s="11"/>
    </row>
    <row r="154" spans="1:8" ht="18.75" x14ac:dyDescent="0.25">
      <c r="A154" s="80" t="s">
        <v>118</v>
      </c>
      <c r="B154" s="161">
        <v>60</v>
      </c>
      <c r="C154" s="162"/>
      <c r="D154" s="39">
        <v>0.68</v>
      </c>
      <c r="E154" s="39">
        <v>2.72</v>
      </c>
      <c r="F154" s="39">
        <v>5.88</v>
      </c>
      <c r="G154" s="39">
        <v>39.6</v>
      </c>
      <c r="H154" s="85">
        <v>484</v>
      </c>
    </row>
    <row r="155" spans="1:8" ht="18.75" x14ac:dyDescent="0.3">
      <c r="A155" s="47" t="s">
        <v>91</v>
      </c>
      <c r="B155" s="155">
        <v>200</v>
      </c>
      <c r="C155" s="156"/>
      <c r="D155" s="18">
        <v>2.2000000000000002</v>
      </c>
      <c r="E155" s="18">
        <v>4.74</v>
      </c>
      <c r="F155" s="18">
        <v>20.260000000000002</v>
      </c>
      <c r="G155" s="18">
        <v>131.88</v>
      </c>
      <c r="H155" s="20">
        <v>134</v>
      </c>
    </row>
    <row r="156" spans="1:8" ht="18.75" x14ac:dyDescent="0.3">
      <c r="A156" s="5" t="s">
        <v>63</v>
      </c>
      <c r="B156" s="101">
        <v>150</v>
      </c>
      <c r="C156" s="102"/>
      <c r="D156" s="7">
        <v>10.3</v>
      </c>
      <c r="E156" s="7">
        <v>10.3</v>
      </c>
      <c r="F156" s="7">
        <v>25.77</v>
      </c>
      <c r="G156" s="7">
        <v>236.98</v>
      </c>
      <c r="H156" s="20">
        <v>198</v>
      </c>
    </row>
    <row r="157" spans="1:8" ht="18.75" x14ac:dyDescent="0.3">
      <c r="A157" s="47" t="s">
        <v>19</v>
      </c>
      <c r="B157" s="133">
        <v>110</v>
      </c>
      <c r="C157" s="134"/>
      <c r="D157" s="18">
        <v>7.8090909090909086</v>
      </c>
      <c r="E157" s="18">
        <v>7.6999999999999993</v>
      </c>
      <c r="F157" s="18">
        <v>8.0909090909090917</v>
      </c>
      <c r="G157" s="18">
        <v>132.54</v>
      </c>
      <c r="H157" s="20" t="s">
        <v>28</v>
      </c>
    </row>
    <row r="158" spans="1:8" ht="18.75" customHeight="1" x14ac:dyDescent="0.3">
      <c r="A158" s="12" t="s">
        <v>67</v>
      </c>
      <c r="B158" s="101">
        <v>200</v>
      </c>
      <c r="C158" s="102"/>
      <c r="D158" s="14">
        <v>0.27</v>
      </c>
      <c r="E158" s="14">
        <v>0.1</v>
      </c>
      <c r="F158" s="7">
        <v>26.55</v>
      </c>
      <c r="G158" s="7">
        <v>108.2</v>
      </c>
      <c r="H158" s="20">
        <v>484</v>
      </c>
    </row>
    <row r="159" spans="1:8" ht="22.5" customHeight="1" x14ac:dyDescent="0.3">
      <c r="A159" s="46" t="s">
        <v>14</v>
      </c>
      <c r="B159" s="98">
        <v>20</v>
      </c>
      <c r="C159" s="99"/>
      <c r="D159" s="7">
        <v>1</v>
      </c>
      <c r="E159" s="7">
        <v>0.2</v>
      </c>
      <c r="F159" s="7">
        <v>9.2000000000000011</v>
      </c>
      <c r="G159" s="7">
        <v>42.347999999999999</v>
      </c>
      <c r="H159" s="20" t="s">
        <v>61</v>
      </c>
    </row>
    <row r="160" spans="1:8" ht="18.75" x14ac:dyDescent="0.3">
      <c r="A160" s="46" t="s">
        <v>15</v>
      </c>
      <c r="B160" s="98">
        <v>30</v>
      </c>
      <c r="C160" s="99"/>
      <c r="D160" s="7">
        <v>2.25</v>
      </c>
      <c r="E160" s="7">
        <v>0.22200000000000003</v>
      </c>
      <c r="F160" s="7">
        <v>14.549999999999999</v>
      </c>
      <c r="G160" s="7">
        <v>69.3</v>
      </c>
      <c r="H160" s="20" t="s">
        <v>61</v>
      </c>
    </row>
    <row r="161" spans="1:8" x14ac:dyDescent="0.25">
      <c r="A161" s="9" t="s">
        <v>16</v>
      </c>
      <c r="B161" s="103">
        <f>SUM(B154:C160)</f>
        <v>770</v>
      </c>
      <c r="C161" s="104"/>
      <c r="D161" s="22">
        <f>SUM(D154:D160)</f>
        <v>24.509090909090911</v>
      </c>
      <c r="E161" s="22">
        <f>SUM(E154:E160)</f>
        <v>25.982000000000003</v>
      </c>
      <c r="F161" s="22">
        <f>SUM(F154:F160)</f>
        <v>110.30090909090909</v>
      </c>
      <c r="G161" s="22">
        <f>SUM(G154:G160)</f>
        <v>760.84799999999996</v>
      </c>
      <c r="H161" s="25"/>
    </row>
    <row r="162" spans="1:8" x14ac:dyDescent="0.25">
      <c r="A162" s="35" t="s">
        <v>17</v>
      </c>
      <c r="B162" s="119"/>
      <c r="C162" s="120"/>
      <c r="D162" s="4">
        <f>D152+D161</f>
        <v>34.619090909090914</v>
      </c>
      <c r="E162" s="4">
        <f>E152+E161</f>
        <v>43.460333333333303</v>
      </c>
      <c r="F162" s="4">
        <f>F152+F161</f>
        <v>182.7349090909091</v>
      </c>
      <c r="G162" s="4">
        <f>G152+G161</f>
        <v>1246.1379999999999</v>
      </c>
      <c r="H162" s="8"/>
    </row>
    <row r="163" spans="1:8" ht="18.75" x14ac:dyDescent="0.25">
      <c r="A163" s="112" t="s">
        <v>44</v>
      </c>
      <c r="B163" s="113"/>
      <c r="C163" s="113"/>
      <c r="D163" s="113"/>
      <c r="E163" s="113"/>
      <c r="F163" s="113"/>
      <c r="G163" s="113"/>
      <c r="H163" s="114"/>
    </row>
    <row r="164" spans="1:8" ht="18" customHeight="1" x14ac:dyDescent="0.25">
      <c r="A164" s="73" t="s">
        <v>45</v>
      </c>
      <c r="B164" s="112"/>
      <c r="C164" s="114"/>
      <c r="D164" s="4"/>
      <c r="E164" s="4"/>
      <c r="F164" s="4"/>
      <c r="G164" s="4"/>
      <c r="H164" s="74"/>
    </row>
    <row r="165" spans="1:8" ht="18.75" x14ac:dyDescent="0.25">
      <c r="A165" s="59" t="s">
        <v>94</v>
      </c>
      <c r="B165" s="101">
        <v>205</v>
      </c>
      <c r="C165" s="102"/>
      <c r="D165" s="21">
        <v>13.32</v>
      </c>
      <c r="E165" s="21">
        <v>13.8</v>
      </c>
      <c r="F165" s="21">
        <v>45.6</v>
      </c>
      <c r="G165" s="21">
        <v>359.88</v>
      </c>
      <c r="H165" s="45">
        <v>181</v>
      </c>
    </row>
    <row r="166" spans="1:8" ht="18.75" x14ac:dyDescent="0.3">
      <c r="A166" s="46" t="s">
        <v>87</v>
      </c>
      <c r="B166" s="98">
        <v>100</v>
      </c>
      <c r="C166" s="99"/>
      <c r="D166" s="7">
        <f>0.9/100*150</f>
        <v>1.35</v>
      </c>
      <c r="E166" s="7">
        <f>0.23/100*150</f>
        <v>0.34499999999999997</v>
      </c>
      <c r="F166" s="7">
        <f>11.8/100*150-1.75</f>
        <v>15.950000000000003</v>
      </c>
      <c r="G166" s="7">
        <v>72.3</v>
      </c>
      <c r="H166" s="20" t="s">
        <v>61</v>
      </c>
    </row>
    <row r="167" spans="1:8" ht="18.75" x14ac:dyDescent="0.3">
      <c r="A167" s="46" t="s">
        <v>121</v>
      </c>
      <c r="B167" s="98">
        <v>40</v>
      </c>
      <c r="C167" s="99"/>
      <c r="D167" s="7">
        <v>5.0999999999999996</v>
      </c>
      <c r="E167" s="7">
        <v>4.5999999999999996</v>
      </c>
      <c r="F167" s="7">
        <v>0.3</v>
      </c>
      <c r="G167" s="7">
        <v>63</v>
      </c>
      <c r="H167" s="20">
        <v>209</v>
      </c>
    </row>
    <row r="168" spans="1:8" ht="18.75" x14ac:dyDescent="0.3">
      <c r="A168" s="46" t="s">
        <v>9</v>
      </c>
      <c r="B168" s="101">
        <v>200</v>
      </c>
      <c r="C168" s="102"/>
      <c r="D168" s="7">
        <v>0.17</v>
      </c>
      <c r="E168" s="7">
        <v>0.04</v>
      </c>
      <c r="F168" s="7">
        <v>10.5</v>
      </c>
      <c r="G168" s="7">
        <v>43.04</v>
      </c>
      <c r="H168" s="20">
        <v>376</v>
      </c>
    </row>
    <row r="169" spans="1:8" ht="18.75" x14ac:dyDescent="0.3">
      <c r="A169" s="46" t="s">
        <v>82</v>
      </c>
      <c r="B169" s="98">
        <v>20</v>
      </c>
      <c r="C169" s="99"/>
      <c r="D169" s="7">
        <v>0.96799999999999997</v>
      </c>
      <c r="E169" s="7">
        <v>1.004</v>
      </c>
      <c r="F169" s="7">
        <v>6.4119999999999999</v>
      </c>
      <c r="G169" s="7">
        <v>38.56</v>
      </c>
      <c r="H169" s="20" t="s">
        <v>61</v>
      </c>
    </row>
    <row r="170" spans="1:8" ht="18.75" customHeight="1" x14ac:dyDescent="0.25">
      <c r="A170" s="9" t="s">
        <v>10</v>
      </c>
      <c r="B170" s="152">
        <f>SUM(B165:C169)</f>
        <v>565</v>
      </c>
      <c r="C170" s="153"/>
      <c r="D170" s="4">
        <f>SUM(D165:D169)</f>
        <v>20.908000000000001</v>
      </c>
      <c r="E170" s="4">
        <f t="shared" ref="E170:G170" si="9">SUM(E165:E169)</f>
        <v>19.789000000000001</v>
      </c>
      <c r="F170" s="4">
        <f t="shared" si="9"/>
        <v>78.762</v>
      </c>
      <c r="G170" s="4">
        <f t="shared" si="9"/>
        <v>576.78</v>
      </c>
      <c r="H170" s="25"/>
    </row>
    <row r="171" spans="1:8" ht="18.75" customHeight="1" x14ac:dyDescent="0.25">
      <c r="A171" s="112" t="s">
        <v>34</v>
      </c>
      <c r="B171" s="113"/>
      <c r="C171" s="114"/>
      <c r="D171" s="4"/>
      <c r="E171" s="4"/>
      <c r="F171" s="4"/>
      <c r="G171" s="4"/>
      <c r="H171" s="74"/>
    </row>
    <row r="172" spans="1:8" ht="37.5" x14ac:dyDescent="0.25">
      <c r="A172" s="81" t="s">
        <v>109</v>
      </c>
      <c r="B172" s="160">
        <v>60</v>
      </c>
      <c r="C172" s="160"/>
      <c r="D172" s="18">
        <v>2.1</v>
      </c>
      <c r="E172" s="18">
        <v>2.4</v>
      </c>
      <c r="F172" s="18">
        <v>4.0999999999999996</v>
      </c>
      <c r="G172" s="18">
        <v>46</v>
      </c>
      <c r="H172" s="74" t="s">
        <v>110</v>
      </c>
    </row>
    <row r="173" spans="1:8" ht="18.75" x14ac:dyDescent="0.25">
      <c r="A173" s="19" t="s">
        <v>99</v>
      </c>
      <c r="B173" s="150">
        <v>250</v>
      </c>
      <c r="C173" s="151"/>
      <c r="D173" s="21">
        <v>5.875</v>
      </c>
      <c r="E173" s="21">
        <v>5</v>
      </c>
      <c r="F173" s="21">
        <v>14.125</v>
      </c>
      <c r="G173" s="6">
        <v>125</v>
      </c>
      <c r="H173" s="45">
        <v>82</v>
      </c>
    </row>
    <row r="174" spans="1:8" ht="18.75" x14ac:dyDescent="0.3">
      <c r="A174" s="47" t="s">
        <v>51</v>
      </c>
      <c r="B174" s="123">
        <v>220</v>
      </c>
      <c r="C174" s="124"/>
      <c r="D174" s="7">
        <v>16.766666666666666</v>
      </c>
      <c r="E174" s="7">
        <v>18.654545454545449</v>
      </c>
      <c r="F174" s="7">
        <v>35.054545454545504</v>
      </c>
      <c r="G174" s="7">
        <v>374.81</v>
      </c>
      <c r="H174" s="20">
        <v>292</v>
      </c>
    </row>
    <row r="175" spans="1:8" ht="18" customHeight="1" x14ac:dyDescent="0.3">
      <c r="A175" s="12" t="s">
        <v>13</v>
      </c>
      <c r="B175" s="105">
        <v>200</v>
      </c>
      <c r="C175" s="106"/>
      <c r="D175" s="7">
        <v>0.3</v>
      </c>
      <c r="E175" s="7">
        <v>0.1</v>
      </c>
      <c r="F175" s="7">
        <v>23.666666666666668</v>
      </c>
      <c r="G175" s="7">
        <v>96</v>
      </c>
      <c r="H175" s="20">
        <v>349</v>
      </c>
    </row>
    <row r="176" spans="1:8" ht="18.75" x14ac:dyDescent="0.3">
      <c r="A176" s="46" t="s">
        <v>14</v>
      </c>
      <c r="B176" s="98">
        <v>20</v>
      </c>
      <c r="C176" s="99"/>
      <c r="D176" s="7">
        <v>1</v>
      </c>
      <c r="E176" s="7">
        <v>0.2</v>
      </c>
      <c r="F176" s="7">
        <v>9.2000000000000011</v>
      </c>
      <c r="G176" s="7">
        <v>42.347999999999999</v>
      </c>
      <c r="H176" s="20" t="s">
        <v>61</v>
      </c>
    </row>
    <row r="177" spans="1:8" ht="18.75" customHeight="1" x14ac:dyDescent="0.3">
      <c r="A177" s="46" t="s">
        <v>15</v>
      </c>
      <c r="B177" s="98">
        <v>30</v>
      </c>
      <c r="C177" s="99"/>
      <c r="D177" s="7">
        <v>2.25</v>
      </c>
      <c r="E177" s="7">
        <v>0.22200000000000003</v>
      </c>
      <c r="F177" s="7">
        <v>14.549999999999999</v>
      </c>
      <c r="G177" s="7">
        <v>69.3</v>
      </c>
      <c r="H177" s="20" t="s">
        <v>61</v>
      </c>
    </row>
    <row r="178" spans="1:8" x14ac:dyDescent="0.25">
      <c r="A178" s="9" t="s">
        <v>16</v>
      </c>
      <c r="B178" s="103">
        <f>SUM(B172:C177)</f>
        <v>780</v>
      </c>
      <c r="C178" s="104"/>
      <c r="D178" s="4">
        <f>SUM(D172:D177)</f>
        <v>28.291666666666668</v>
      </c>
      <c r="E178" s="4">
        <f>SUM(E172:E177)</f>
        <v>26.57654545454545</v>
      </c>
      <c r="F178" s="4">
        <f>SUM(F172:F177)</f>
        <v>100.69621212121217</v>
      </c>
      <c r="G178" s="4">
        <f>SUM(G172:G177)</f>
        <v>753.45799999999986</v>
      </c>
      <c r="H178" s="25"/>
    </row>
    <row r="179" spans="1:8" x14ac:dyDescent="0.25">
      <c r="A179" s="24" t="s">
        <v>17</v>
      </c>
      <c r="B179" s="119"/>
      <c r="C179" s="120"/>
      <c r="D179" s="4">
        <f>D170+D178</f>
        <v>49.199666666666673</v>
      </c>
      <c r="E179" s="4">
        <f>E170+E178</f>
        <v>46.365545454545455</v>
      </c>
      <c r="F179" s="4">
        <f>F170+F178</f>
        <v>179.45821212121217</v>
      </c>
      <c r="G179" s="4">
        <f>G170+G178</f>
        <v>1330.2379999999998</v>
      </c>
      <c r="H179" s="8"/>
    </row>
    <row r="180" spans="1:8" ht="15" customHeight="1" x14ac:dyDescent="0.25">
      <c r="A180" s="88" t="s">
        <v>48</v>
      </c>
      <c r="B180" s="165">
        <f>(B170+B152+B135+B118+B102+B84+B67+B50+B32+B16)/10</f>
        <v>526</v>
      </c>
      <c r="C180" s="166"/>
      <c r="D180" s="89">
        <f>(D170+D152+D135+D118+D102+D84+D67+D50+D32+D16)/10</f>
        <v>15.414466666666666</v>
      </c>
      <c r="E180" s="89">
        <f>(E170+E152+E135+E118+E102+E84+E67+E50+E32+E16)/10</f>
        <v>16.914333333333332</v>
      </c>
      <c r="F180" s="89">
        <f>(F170+F152+F135+F118+F102+F84+F67+F50+F32+F16)/10</f>
        <v>77.148327272727286</v>
      </c>
      <c r="G180" s="89">
        <f>(G170+G152+G135+G118+G102+G84+G67+G50+G32+G16)/10</f>
        <v>524.46600000000001</v>
      </c>
      <c r="H180" s="25"/>
    </row>
    <row r="181" spans="1:8" x14ac:dyDescent="0.25">
      <c r="A181" s="88" t="s">
        <v>122</v>
      </c>
      <c r="B181" s="171"/>
      <c r="C181" s="170"/>
      <c r="D181" s="90"/>
      <c r="E181" s="90"/>
      <c r="F181" s="90"/>
      <c r="G181" s="91">
        <f>G180/2350</f>
        <v>0.22317702127659575</v>
      </c>
      <c r="H181" s="25"/>
    </row>
    <row r="182" spans="1:8" ht="20.25" customHeight="1" x14ac:dyDescent="0.25">
      <c r="A182" s="88" t="s">
        <v>49</v>
      </c>
      <c r="B182" s="165">
        <f>(B178+B161+B144+B127+B110+B93+B76+B59+B41+B24)/10</f>
        <v>773</v>
      </c>
      <c r="C182" s="166"/>
      <c r="D182" s="89">
        <f>(D178+D161+D144+D127+D110+D93+D76+D59+D41+D24)/10</f>
        <v>26.915666418732787</v>
      </c>
      <c r="E182" s="89">
        <f>(E178+E161+E144+E127+E110+E93+E76+E59+E41+E24)/10</f>
        <v>27.052570247933886</v>
      </c>
      <c r="F182" s="89">
        <f>(F178+F161+F144+F127+F110+F93+F76+F59+F41+F24)/10</f>
        <v>97.933558953168045</v>
      </c>
      <c r="G182" s="89">
        <f>(G178+G161+G144+G127+G110+G93+G76+G59+G41+G24)/10</f>
        <v>763.19462644628095</v>
      </c>
      <c r="H182" s="25"/>
    </row>
    <row r="183" spans="1:8" ht="18.75" customHeight="1" x14ac:dyDescent="0.25">
      <c r="A183" s="88" t="s">
        <v>123</v>
      </c>
      <c r="B183" s="167"/>
      <c r="C183" s="167"/>
      <c r="D183" s="90"/>
      <c r="E183" s="90"/>
      <c r="F183" s="90"/>
      <c r="G183" s="91">
        <v>0.33</v>
      </c>
      <c r="H183" s="25"/>
    </row>
    <row r="184" spans="1:8" ht="21.75" customHeight="1" x14ac:dyDescent="0.25">
      <c r="A184" s="88" t="s">
        <v>47</v>
      </c>
      <c r="B184" s="165">
        <f>B180+B182</f>
        <v>1299</v>
      </c>
      <c r="C184" s="170"/>
      <c r="D184" s="92">
        <f>D182+D180</f>
        <v>42.330133085399453</v>
      </c>
      <c r="E184" s="92">
        <f t="shared" ref="E184:G184" si="10">E182+E180</f>
        <v>43.966903581267218</v>
      </c>
      <c r="F184" s="92">
        <f t="shared" si="10"/>
        <v>175.08188622589535</v>
      </c>
      <c r="G184" s="92">
        <f t="shared" si="10"/>
        <v>1287.660626446281</v>
      </c>
      <c r="H184" s="25"/>
    </row>
    <row r="185" spans="1:8" x14ac:dyDescent="0.25">
      <c r="A185" s="95" t="s">
        <v>124</v>
      </c>
      <c r="B185" s="168"/>
      <c r="C185" s="169"/>
      <c r="D185" s="96"/>
      <c r="E185" s="96"/>
      <c r="F185" s="96"/>
      <c r="G185" s="97">
        <f>G184/2350</f>
        <v>0.54794069210480045</v>
      </c>
      <c r="H185" s="76"/>
    </row>
    <row r="186" spans="1:8" x14ac:dyDescent="0.25">
      <c r="A186" s="87"/>
      <c r="B186" s="87"/>
      <c r="C186" s="93"/>
      <c r="D186" s="94"/>
      <c r="E186" s="94"/>
      <c r="F186" s="94"/>
      <c r="G186" s="94"/>
    </row>
    <row r="201" spans="3:8" ht="15.75" customHeight="1" x14ac:dyDescent="0.25">
      <c r="C201" s="29"/>
      <c r="D201" s="29"/>
      <c r="E201" s="29"/>
      <c r="F201" s="29"/>
      <c r="G201" s="29"/>
      <c r="H201" s="29"/>
    </row>
    <row r="202" spans="3:8" ht="15.75" customHeight="1" x14ac:dyDescent="0.25">
      <c r="C202" s="29"/>
      <c r="D202" s="29"/>
      <c r="E202" s="29"/>
      <c r="F202" s="29"/>
      <c r="G202" s="29"/>
      <c r="H202" s="29"/>
    </row>
    <row r="211" spans="3:8" ht="15.75" customHeight="1" x14ac:dyDescent="0.25">
      <c r="C211" s="29"/>
      <c r="D211" s="29"/>
      <c r="E211" s="29"/>
      <c r="F211" s="29"/>
      <c r="G211" s="29"/>
      <c r="H211" s="29"/>
    </row>
  </sheetData>
  <mergeCells count="187">
    <mergeCell ref="B167:C167"/>
    <mergeCell ref="A9:G9"/>
    <mergeCell ref="A10:C10"/>
    <mergeCell ref="B11:C11"/>
    <mergeCell ref="B12:C12"/>
    <mergeCell ref="B13:C13"/>
    <mergeCell ref="B15:C15"/>
    <mergeCell ref="A2:H2"/>
    <mergeCell ref="A4:A8"/>
    <mergeCell ref="B4:C4"/>
    <mergeCell ref="H4:H8"/>
    <mergeCell ref="B5:C8"/>
    <mergeCell ref="D5:F5"/>
    <mergeCell ref="G5:G8"/>
    <mergeCell ref="D6:D8"/>
    <mergeCell ref="E6:E8"/>
    <mergeCell ref="F6:F8"/>
    <mergeCell ref="B23:C23"/>
    <mergeCell ref="B24:C24"/>
    <mergeCell ref="B25:C25"/>
    <mergeCell ref="A26:G26"/>
    <mergeCell ref="A27:C27"/>
    <mergeCell ref="B28:C28"/>
    <mergeCell ref="B16:C16"/>
    <mergeCell ref="B29:C29"/>
    <mergeCell ref="B30:C30"/>
    <mergeCell ref="B31:C31"/>
    <mergeCell ref="B32:C32"/>
    <mergeCell ref="A33:C33"/>
    <mergeCell ref="B35:C35"/>
    <mergeCell ref="B49:C49"/>
    <mergeCell ref="A17:C17"/>
    <mergeCell ref="B19:C19"/>
    <mergeCell ref="B20:C20"/>
    <mergeCell ref="B21:C21"/>
    <mergeCell ref="B22:C22"/>
    <mergeCell ref="B36:C36"/>
    <mergeCell ref="B37:C37"/>
    <mergeCell ref="B38:C38"/>
    <mergeCell ref="B39:C39"/>
    <mergeCell ref="B18:C18"/>
    <mergeCell ref="B42:C42"/>
    <mergeCell ref="A43:G43"/>
    <mergeCell ref="A44:C44"/>
    <mergeCell ref="B45:C45"/>
    <mergeCell ref="B46:C46"/>
    <mergeCell ref="B48:C48"/>
    <mergeCell ref="B47:C47"/>
    <mergeCell ref="B52:C52"/>
    <mergeCell ref="B40:C40"/>
    <mergeCell ref="B41:C41"/>
    <mergeCell ref="B56:C56"/>
    <mergeCell ref="B57:C57"/>
    <mergeCell ref="B58:C58"/>
    <mergeCell ref="B59:C59"/>
    <mergeCell ref="B60:C60"/>
    <mergeCell ref="A61:G61"/>
    <mergeCell ref="B50:C50"/>
    <mergeCell ref="A51:C51"/>
    <mergeCell ref="B53:C53"/>
    <mergeCell ref="B54:C54"/>
    <mergeCell ref="B55:C55"/>
    <mergeCell ref="A68:B68"/>
    <mergeCell ref="B70:C70"/>
    <mergeCell ref="B71:C71"/>
    <mergeCell ref="B72:C72"/>
    <mergeCell ref="B73:C73"/>
    <mergeCell ref="B74:C74"/>
    <mergeCell ref="B69:C69"/>
    <mergeCell ref="B62:C62"/>
    <mergeCell ref="B63:C63"/>
    <mergeCell ref="B64:C64"/>
    <mergeCell ref="B65:C65"/>
    <mergeCell ref="B66:C66"/>
    <mergeCell ref="B67:C67"/>
    <mergeCell ref="B81:C81"/>
    <mergeCell ref="B82:C82"/>
    <mergeCell ref="B83:C83"/>
    <mergeCell ref="B84:C84"/>
    <mergeCell ref="A85:C85"/>
    <mergeCell ref="B87:C87"/>
    <mergeCell ref="B86:C86"/>
    <mergeCell ref="B75:C75"/>
    <mergeCell ref="B76:C76"/>
    <mergeCell ref="B77:C77"/>
    <mergeCell ref="A78:G78"/>
    <mergeCell ref="A79:C79"/>
    <mergeCell ref="B80:C80"/>
    <mergeCell ref="B94:C94"/>
    <mergeCell ref="A95:G95"/>
    <mergeCell ref="A96:C96"/>
    <mergeCell ref="B97:C97"/>
    <mergeCell ref="B98:C98"/>
    <mergeCell ref="B100:C100"/>
    <mergeCell ref="B88:C88"/>
    <mergeCell ref="B89:C89"/>
    <mergeCell ref="B90:C90"/>
    <mergeCell ref="B91:C91"/>
    <mergeCell ref="B92:C92"/>
    <mergeCell ref="B93:C93"/>
    <mergeCell ref="B108:C108"/>
    <mergeCell ref="B109:C109"/>
    <mergeCell ref="B110:C110"/>
    <mergeCell ref="B111:C111"/>
    <mergeCell ref="A112:H112"/>
    <mergeCell ref="A113:C113"/>
    <mergeCell ref="B101:C101"/>
    <mergeCell ref="B102:C102"/>
    <mergeCell ref="A103:C103"/>
    <mergeCell ref="B105:C105"/>
    <mergeCell ref="B106:C106"/>
    <mergeCell ref="B107:C107"/>
    <mergeCell ref="B121:C121"/>
    <mergeCell ref="B122:C122"/>
    <mergeCell ref="B123:C123"/>
    <mergeCell ref="B124:C124"/>
    <mergeCell ref="B125:C125"/>
    <mergeCell ref="B126:C126"/>
    <mergeCell ref="B114:C114"/>
    <mergeCell ref="B115:C115"/>
    <mergeCell ref="B116:C116"/>
    <mergeCell ref="B117:C117"/>
    <mergeCell ref="B118:C118"/>
    <mergeCell ref="A119:C119"/>
    <mergeCell ref="B133:C133"/>
    <mergeCell ref="B134:C134"/>
    <mergeCell ref="B135:C135"/>
    <mergeCell ref="A136:C136"/>
    <mergeCell ref="B138:C138"/>
    <mergeCell ref="B139:C139"/>
    <mergeCell ref="B127:C127"/>
    <mergeCell ref="B128:C128"/>
    <mergeCell ref="A129:G129"/>
    <mergeCell ref="A130:C130"/>
    <mergeCell ref="B131:C131"/>
    <mergeCell ref="B132:C132"/>
    <mergeCell ref="B157:C157"/>
    <mergeCell ref="B158:C158"/>
    <mergeCell ref="A146:G146"/>
    <mergeCell ref="A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82:C182"/>
    <mergeCell ref="B183:C183"/>
    <mergeCell ref="B185:C185"/>
    <mergeCell ref="B184:C184"/>
    <mergeCell ref="B179:C179"/>
    <mergeCell ref="B180:C180"/>
    <mergeCell ref="B181:C181"/>
    <mergeCell ref="B173:C173"/>
    <mergeCell ref="B174:C174"/>
    <mergeCell ref="B175:C175"/>
    <mergeCell ref="B176:C176"/>
    <mergeCell ref="B177:C177"/>
    <mergeCell ref="B178:C178"/>
    <mergeCell ref="B172:C172"/>
    <mergeCell ref="B99:C99"/>
    <mergeCell ref="B120:C120"/>
    <mergeCell ref="B137:C137"/>
    <mergeCell ref="B154:C154"/>
    <mergeCell ref="B104:C104"/>
    <mergeCell ref="B34:C34"/>
    <mergeCell ref="B14:C14"/>
    <mergeCell ref="B165:C165"/>
    <mergeCell ref="B166:C166"/>
    <mergeCell ref="B168:C168"/>
    <mergeCell ref="B169:C169"/>
    <mergeCell ref="B170:C170"/>
    <mergeCell ref="A171:C171"/>
    <mergeCell ref="B159:C159"/>
    <mergeCell ref="B160:C160"/>
    <mergeCell ref="B161:C161"/>
    <mergeCell ref="B162:C162"/>
    <mergeCell ref="A163:H163"/>
    <mergeCell ref="B164:C164"/>
    <mergeCell ref="B152:C152"/>
    <mergeCell ref="A153:C153"/>
    <mergeCell ref="B155:C155"/>
    <mergeCell ref="B156:C156"/>
  </mergeCells>
  <pageMargins left="0.51181102362204722" right="0.51181102362204722" top="0.15748031496062992" bottom="0" header="0.31496062992125984" footer="0.31496062992125984"/>
  <pageSetup paperSize="9" scale="81" fitToHeight="0" orientation="landscape" r:id="rId1"/>
  <rowBreaks count="4" manualBreakCount="4">
    <brk id="42" max="16383" man="1"/>
    <brk id="77" max="16383" man="1"/>
    <brk id="111" max="16383" man="1"/>
    <brk id="1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2"/>
  <sheetViews>
    <sheetView zoomScaleNormal="100" workbookViewId="0">
      <selection activeCell="A9" sqref="A9:G9"/>
    </sheetView>
  </sheetViews>
  <sheetFormatPr defaultRowHeight="15.75" x14ac:dyDescent="0.25"/>
  <cols>
    <col min="1" max="1" width="57.85546875" style="29" customWidth="1"/>
    <col min="2" max="2" width="10" style="29" customWidth="1"/>
    <col min="3" max="3" width="9" style="56" customWidth="1"/>
    <col min="4" max="4" width="9.7109375" style="33" customWidth="1"/>
    <col min="5" max="6" width="10.7109375" style="33" customWidth="1"/>
    <col min="7" max="7" width="13" style="33" customWidth="1"/>
    <col min="8" max="8" width="12.140625" style="55" customWidth="1"/>
    <col min="9" max="78" width="9.140625" style="29"/>
    <col min="79" max="79" width="7.85546875" style="29" customWidth="1"/>
    <col min="80" max="80" width="57.85546875" style="29" customWidth="1"/>
    <col min="81" max="81" width="10.140625" style="29" customWidth="1"/>
    <col min="82" max="82" width="12.28515625" style="29" customWidth="1"/>
    <col min="83" max="85" width="0" style="29" hidden="1" customWidth="1"/>
    <col min="86" max="86" width="9.7109375" style="29" customWidth="1"/>
    <col min="87" max="88" width="10.7109375" style="29" customWidth="1"/>
    <col min="89" max="89" width="11.85546875" style="29" customWidth="1"/>
    <col min="90" max="90" width="0" style="29" hidden="1" customWidth="1"/>
    <col min="91" max="91" width="9.140625" style="29" customWidth="1"/>
    <col min="92" max="92" width="8" style="29" customWidth="1"/>
    <col min="93" max="93" width="7.5703125" style="29" customWidth="1"/>
    <col min="94" max="94" width="9" style="29" customWidth="1"/>
    <col min="95" max="97" width="9.140625" style="29" customWidth="1"/>
    <col min="98" max="103" width="0" style="29" hidden="1" customWidth="1"/>
    <col min="104" max="334" width="9.140625" style="29"/>
    <col min="335" max="335" width="7.85546875" style="29" customWidth="1"/>
    <col min="336" max="336" width="57.85546875" style="29" customWidth="1"/>
    <col min="337" max="337" width="10.140625" style="29" customWidth="1"/>
    <col min="338" max="338" width="12.28515625" style="29" customWidth="1"/>
    <col min="339" max="341" width="0" style="29" hidden="1" customWidth="1"/>
    <col min="342" max="342" width="9.7109375" style="29" customWidth="1"/>
    <col min="343" max="344" width="10.7109375" style="29" customWidth="1"/>
    <col min="345" max="345" width="11.85546875" style="29" customWidth="1"/>
    <col min="346" max="346" width="0" style="29" hidden="1" customWidth="1"/>
    <col min="347" max="347" width="9.140625" style="29" customWidth="1"/>
    <col min="348" max="348" width="8" style="29" customWidth="1"/>
    <col min="349" max="349" width="7.5703125" style="29" customWidth="1"/>
    <col min="350" max="350" width="9" style="29" customWidth="1"/>
    <col min="351" max="353" width="9.140625" style="29" customWidth="1"/>
    <col min="354" max="359" width="0" style="29" hidden="1" customWidth="1"/>
    <col min="360" max="590" width="9.140625" style="29"/>
    <col min="591" max="591" width="7.85546875" style="29" customWidth="1"/>
    <col min="592" max="592" width="57.85546875" style="29" customWidth="1"/>
    <col min="593" max="593" width="10.140625" style="29" customWidth="1"/>
    <col min="594" max="594" width="12.28515625" style="29" customWidth="1"/>
    <col min="595" max="597" width="0" style="29" hidden="1" customWidth="1"/>
    <col min="598" max="598" width="9.7109375" style="29" customWidth="1"/>
    <col min="599" max="600" width="10.7109375" style="29" customWidth="1"/>
    <col min="601" max="601" width="11.85546875" style="29" customWidth="1"/>
    <col min="602" max="602" width="0" style="29" hidden="1" customWidth="1"/>
    <col min="603" max="603" width="9.140625" style="29" customWidth="1"/>
    <col min="604" max="604" width="8" style="29" customWidth="1"/>
    <col min="605" max="605" width="7.5703125" style="29" customWidth="1"/>
    <col min="606" max="606" width="9" style="29" customWidth="1"/>
    <col min="607" max="609" width="9.140625" style="29" customWidth="1"/>
    <col min="610" max="615" width="0" style="29" hidden="1" customWidth="1"/>
    <col min="616" max="846" width="9.140625" style="29"/>
    <col min="847" max="847" width="7.85546875" style="29" customWidth="1"/>
    <col min="848" max="848" width="57.85546875" style="29" customWidth="1"/>
    <col min="849" max="849" width="10.140625" style="29" customWidth="1"/>
    <col min="850" max="850" width="12.28515625" style="29" customWidth="1"/>
    <col min="851" max="853" width="0" style="29" hidden="1" customWidth="1"/>
    <col min="854" max="854" width="9.7109375" style="29" customWidth="1"/>
    <col min="855" max="856" width="10.7109375" style="29" customWidth="1"/>
    <col min="857" max="857" width="11.85546875" style="29" customWidth="1"/>
    <col min="858" max="858" width="0" style="29" hidden="1" customWidth="1"/>
    <col min="859" max="859" width="9.140625" style="29" customWidth="1"/>
    <col min="860" max="860" width="8" style="29" customWidth="1"/>
    <col min="861" max="861" width="7.5703125" style="29" customWidth="1"/>
    <col min="862" max="862" width="9" style="29" customWidth="1"/>
    <col min="863" max="865" width="9.140625" style="29" customWidth="1"/>
    <col min="866" max="871" width="0" style="29" hidden="1" customWidth="1"/>
    <col min="872" max="1102" width="9.140625" style="29"/>
    <col min="1103" max="1103" width="7.85546875" style="29" customWidth="1"/>
    <col min="1104" max="1104" width="57.85546875" style="29" customWidth="1"/>
    <col min="1105" max="1105" width="10.140625" style="29" customWidth="1"/>
    <col min="1106" max="1106" width="12.28515625" style="29" customWidth="1"/>
    <col min="1107" max="1109" width="0" style="29" hidden="1" customWidth="1"/>
    <col min="1110" max="1110" width="9.7109375" style="29" customWidth="1"/>
    <col min="1111" max="1112" width="10.7109375" style="29" customWidth="1"/>
    <col min="1113" max="1113" width="11.85546875" style="29" customWidth="1"/>
    <col min="1114" max="1114" width="0" style="29" hidden="1" customWidth="1"/>
    <col min="1115" max="1115" width="9.140625" style="29" customWidth="1"/>
    <col min="1116" max="1116" width="8" style="29" customWidth="1"/>
    <col min="1117" max="1117" width="7.5703125" style="29" customWidth="1"/>
    <col min="1118" max="1118" width="9" style="29" customWidth="1"/>
    <col min="1119" max="1121" width="9.140625" style="29" customWidth="1"/>
    <col min="1122" max="1127" width="0" style="29" hidden="1" customWidth="1"/>
    <col min="1128" max="1358" width="9.140625" style="29"/>
    <col min="1359" max="1359" width="7.85546875" style="29" customWidth="1"/>
    <col min="1360" max="1360" width="57.85546875" style="29" customWidth="1"/>
    <col min="1361" max="1361" width="10.140625" style="29" customWidth="1"/>
    <col min="1362" max="1362" width="12.28515625" style="29" customWidth="1"/>
    <col min="1363" max="1365" width="0" style="29" hidden="1" customWidth="1"/>
    <col min="1366" max="1366" width="9.7109375" style="29" customWidth="1"/>
    <col min="1367" max="1368" width="10.7109375" style="29" customWidth="1"/>
    <col min="1369" max="1369" width="11.85546875" style="29" customWidth="1"/>
    <col min="1370" max="1370" width="0" style="29" hidden="1" customWidth="1"/>
    <col min="1371" max="1371" width="9.140625" style="29" customWidth="1"/>
    <col min="1372" max="1372" width="8" style="29" customWidth="1"/>
    <col min="1373" max="1373" width="7.5703125" style="29" customWidth="1"/>
    <col min="1374" max="1374" width="9" style="29" customWidth="1"/>
    <col min="1375" max="1377" width="9.140625" style="29" customWidth="1"/>
    <col min="1378" max="1383" width="0" style="29" hidden="1" customWidth="1"/>
    <col min="1384" max="1614" width="9.140625" style="29"/>
    <col min="1615" max="1615" width="7.85546875" style="29" customWidth="1"/>
    <col min="1616" max="1616" width="57.85546875" style="29" customWidth="1"/>
    <col min="1617" max="1617" width="10.140625" style="29" customWidth="1"/>
    <col min="1618" max="1618" width="12.28515625" style="29" customWidth="1"/>
    <col min="1619" max="1621" width="0" style="29" hidden="1" customWidth="1"/>
    <col min="1622" max="1622" width="9.7109375" style="29" customWidth="1"/>
    <col min="1623" max="1624" width="10.7109375" style="29" customWidth="1"/>
    <col min="1625" max="1625" width="11.85546875" style="29" customWidth="1"/>
    <col min="1626" max="1626" width="0" style="29" hidden="1" customWidth="1"/>
    <col min="1627" max="1627" width="9.140625" style="29" customWidth="1"/>
    <col min="1628" max="1628" width="8" style="29" customWidth="1"/>
    <col min="1629" max="1629" width="7.5703125" style="29" customWidth="1"/>
    <col min="1630" max="1630" width="9" style="29" customWidth="1"/>
    <col min="1631" max="1633" width="9.140625" style="29" customWidth="1"/>
    <col min="1634" max="1639" width="0" style="29" hidden="1" customWidth="1"/>
    <col min="1640" max="1870" width="9.140625" style="29"/>
    <col min="1871" max="1871" width="7.85546875" style="29" customWidth="1"/>
    <col min="1872" max="1872" width="57.85546875" style="29" customWidth="1"/>
    <col min="1873" max="1873" width="10.140625" style="29" customWidth="1"/>
    <col min="1874" max="1874" width="12.28515625" style="29" customWidth="1"/>
    <col min="1875" max="1877" width="0" style="29" hidden="1" customWidth="1"/>
    <col min="1878" max="1878" width="9.7109375" style="29" customWidth="1"/>
    <col min="1879" max="1880" width="10.7109375" style="29" customWidth="1"/>
    <col min="1881" max="1881" width="11.85546875" style="29" customWidth="1"/>
    <col min="1882" max="1882" width="0" style="29" hidden="1" customWidth="1"/>
    <col min="1883" max="1883" width="9.140625" style="29" customWidth="1"/>
    <col min="1884" max="1884" width="8" style="29" customWidth="1"/>
    <col min="1885" max="1885" width="7.5703125" style="29" customWidth="1"/>
    <col min="1886" max="1886" width="9" style="29" customWidth="1"/>
    <col min="1887" max="1889" width="9.140625" style="29" customWidth="1"/>
    <col min="1890" max="1895" width="0" style="29" hidden="1" customWidth="1"/>
    <col min="1896" max="2126" width="9.140625" style="29"/>
    <col min="2127" max="2127" width="7.85546875" style="29" customWidth="1"/>
    <col min="2128" max="2128" width="57.85546875" style="29" customWidth="1"/>
    <col min="2129" max="2129" width="10.140625" style="29" customWidth="1"/>
    <col min="2130" max="2130" width="12.28515625" style="29" customWidth="1"/>
    <col min="2131" max="2133" width="0" style="29" hidden="1" customWidth="1"/>
    <col min="2134" max="2134" width="9.7109375" style="29" customWidth="1"/>
    <col min="2135" max="2136" width="10.7109375" style="29" customWidth="1"/>
    <col min="2137" max="2137" width="11.85546875" style="29" customWidth="1"/>
    <col min="2138" max="2138" width="0" style="29" hidden="1" customWidth="1"/>
    <col min="2139" max="2139" width="9.140625" style="29" customWidth="1"/>
    <col min="2140" max="2140" width="8" style="29" customWidth="1"/>
    <col min="2141" max="2141" width="7.5703125" style="29" customWidth="1"/>
    <col min="2142" max="2142" width="9" style="29" customWidth="1"/>
    <col min="2143" max="2145" width="9.140625" style="29" customWidth="1"/>
    <col min="2146" max="2151" width="0" style="29" hidden="1" customWidth="1"/>
    <col min="2152" max="2382" width="9.140625" style="29"/>
    <col min="2383" max="2383" width="7.85546875" style="29" customWidth="1"/>
    <col min="2384" max="2384" width="57.85546875" style="29" customWidth="1"/>
    <col min="2385" max="2385" width="10.140625" style="29" customWidth="1"/>
    <col min="2386" max="2386" width="12.28515625" style="29" customWidth="1"/>
    <col min="2387" max="2389" width="0" style="29" hidden="1" customWidth="1"/>
    <col min="2390" max="2390" width="9.7109375" style="29" customWidth="1"/>
    <col min="2391" max="2392" width="10.7109375" style="29" customWidth="1"/>
    <col min="2393" max="2393" width="11.85546875" style="29" customWidth="1"/>
    <col min="2394" max="2394" width="0" style="29" hidden="1" customWidth="1"/>
    <col min="2395" max="2395" width="9.140625" style="29" customWidth="1"/>
    <col min="2396" max="2396" width="8" style="29" customWidth="1"/>
    <col min="2397" max="2397" width="7.5703125" style="29" customWidth="1"/>
    <col min="2398" max="2398" width="9" style="29" customWidth="1"/>
    <col min="2399" max="2401" width="9.140625" style="29" customWidth="1"/>
    <col min="2402" max="2407" width="0" style="29" hidden="1" customWidth="1"/>
    <col min="2408" max="2638" width="9.140625" style="29"/>
    <col min="2639" max="2639" width="7.85546875" style="29" customWidth="1"/>
    <col min="2640" max="2640" width="57.85546875" style="29" customWidth="1"/>
    <col min="2641" max="2641" width="10.140625" style="29" customWidth="1"/>
    <col min="2642" max="2642" width="12.28515625" style="29" customWidth="1"/>
    <col min="2643" max="2645" width="0" style="29" hidden="1" customWidth="1"/>
    <col min="2646" max="2646" width="9.7109375" style="29" customWidth="1"/>
    <col min="2647" max="2648" width="10.7109375" style="29" customWidth="1"/>
    <col min="2649" max="2649" width="11.85546875" style="29" customWidth="1"/>
    <col min="2650" max="2650" width="0" style="29" hidden="1" customWidth="1"/>
    <col min="2651" max="2651" width="9.140625" style="29" customWidth="1"/>
    <col min="2652" max="2652" width="8" style="29" customWidth="1"/>
    <col min="2653" max="2653" width="7.5703125" style="29" customWidth="1"/>
    <col min="2654" max="2654" width="9" style="29" customWidth="1"/>
    <col min="2655" max="2657" width="9.140625" style="29" customWidth="1"/>
    <col min="2658" max="2663" width="0" style="29" hidden="1" customWidth="1"/>
    <col min="2664" max="2894" width="9.140625" style="29"/>
    <col min="2895" max="2895" width="7.85546875" style="29" customWidth="1"/>
    <col min="2896" max="2896" width="57.85546875" style="29" customWidth="1"/>
    <col min="2897" max="2897" width="10.140625" style="29" customWidth="1"/>
    <col min="2898" max="2898" width="12.28515625" style="29" customWidth="1"/>
    <col min="2899" max="2901" width="0" style="29" hidden="1" customWidth="1"/>
    <col min="2902" max="2902" width="9.7109375" style="29" customWidth="1"/>
    <col min="2903" max="2904" width="10.7109375" style="29" customWidth="1"/>
    <col min="2905" max="2905" width="11.85546875" style="29" customWidth="1"/>
    <col min="2906" max="2906" width="0" style="29" hidden="1" customWidth="1"/>
    <col min="2907" max="2907" width="9.140625" style="29" customWidth="1"/>
    <col min="2908" max="2908" width="8" style="29" customWidth="1"/>
    <col min="2909" max="2909" width="7.5703125" style="29" customWidth="1"/>
    <col min="2910" max="2910" width="9" style="29" customWidth="1"/>
    <col min="2911" max="2913" width="9.140625" style="29" customWidth="1"/>
    <col min="2914" max="2919" width="0" style="29" hidden="1" customWidth="1"/>
    <col min="2920" max="3150" width="9.140625" style="29"/>
    <col min="3151" max="3151" width="7.85546875" style="29" customWidth="1"/>
    <col min="3152" max="3152" width="57.85546875" style="29" customWidth="1"/>
    <col min="3153" max="3153" width="10.140625" style="29" customWidth="1"/>
    <col min="3154" max="3154" width="12.28515625" style="29" customWidth="1"/>
    <col min="3155" max="3157" width="0" style="29" hidden="1" customWidth="1"/>
    <col min="3158" max="3158" width="9.7109375" style="29" customWidth="1"/>
    <col min="3159" max="3160" width="10.7109375" style="29" customWidth="1"/>
    <col min="3161" max="3161" width="11.85546875" style="29" customWidth="1"/>
    <col min="3162" max="3162" width="0" style="29" hidden="1" customWidth="1"/>
    <col min="3163" max="3163" width="9.140625" style="29" customWidth="1"/>
    <col min="3164" max="3164" width="8" style="29" customWidth="1"/>
    <col min="3165" max="3165" width="7.5703125" style="29" customWidth="1"/>
    <col min="3166" max="3166" width="9" style="29" customWidth="1"/>
    <col min="3167" max="3169" width="9.140625" style="29" customWidth="1"/>
    <col min="3170" max="3175" width="0" style="29" hidden="1" customWidth="1"/>
    <col min="3176" max="3406" width="9.140625" style="29"/>
    <col min="3407" max="3407" width="7.85546875" style="29" customWidth="1"/>
    <col min="3408" max="3408" width="57.85546875" style="29" customWidth="1"/>
    <col min="3409" max="3409" width="10.140625" style="29" customWidth="1"/>
    <col min="3410" max="3410" width="12.28515625" style="29" customWidth="1"/>
    <col min="3411" max="3413" width="0" style="29" hidden="1" customWidth="1"/>
    <col min="3414" max="3414" width="9.7109375" style="29" customWidth="1"/>
    <col min="3415" max="3416" width="10.7109375" style="29" customWidth="1"/>
    <col min="3417" max="3417" width="11.85546875" style="29" customWidth="1"/>
    <col min="3418" max="3418" width="0" style="29" hidden="1" customWidth="1"/>
    <col min="3419" max="3419" width="9.140625" style="29" customWidth="1"/>
    <col min="3420" max="3420" width="8" style="29" customWidth="1"/>
    <col min="3421" max="3421" width="7.5703125" style="29" customWidth="1"/>
    <col min="3422" max="3422" width="9" style="29" customWidth="1"/>
    <col min="3423" max="3425" width="9.140625" style="29" customWidth="1"/>
    <col min="3426" max="3431" width="0" style="29" hidden="1" customWidth="1"/>
    <col min="3432" max="3662" width="9.140625" style="29"/>
    <col min="3663" max="3663" width="7.85546875" style="29" customWidth="1"/>
    <col min="3664" max="3664" width="57.85546875" style="29" customWidth="1"/>
    <col min="3665" max="3665" width="10.140625" style="29" customWidth="1"/>
    <col min="3666" max="3666" width="12.28515625" style="29" customWidth="1"/>
    <col min="3667" max="3669" width="0" style="29" hidden="1" customWidth="1"/>
    <col min="3670" max="3670" width="9.7109375" style="29" customWidth="1"/>
    <col min="3671" max="3672" width="10.7109375" style="29" customWidth="1"/>
    <col min="3673" max="3673" width="11.85546875" style="29" customWidth="1"/>
    <col min="3674" max="3674" width="0" style="29" hidden="1" customWidth="1"/>
    <col min="3675" max="3675" width="9.140625" style="29" customWidth="1"/>
    <col min="3676" max="3676" width="8" style="29" customWidth="1"/>
    <col min="3677" max="3677" width="7.5703125" style="29" customWidth="1"/>
    <col min="3678" max="3678" width="9" style="29" customWidth="1"/>
    <col min="3679" max="3681" width="9.140625" style="29" customWidth="1"/>
    <col min="3682" max="3687" width="0" style="29" hidden="1" customWidth="1"/>
    <col min="3688" max="3918" width="9.140625" style="29"/>
    <col min="3919" max="3919" width="7.85546875" style="29" customWidth="1"/>
    <col min="3920" max="3920" width="57.85546875" style="29" customWidth="1"/>
    <col min="3921" max="3921" width="10.140625" style="29" customWidth="1"/>
    <col min="3922" max="3922" width="12.28515625" style="29" customWidth="1"/>
    <col min="3923" max="3925" width="0" style="29" hidden="1" customWidth="1"/>
    <col min="3926" max="3926" width="9.7109375" style="29" customWidth="1"/>
    <col min="3927" max="3928" width="10.7109375" style="29" customWidth="1"/>
    <col min="3929" max="3929" width="11.85546875" style="29" customWidth="1"/>
    <col min="3930" max="3930" width="0" style="29" hidden="1" customWidth="1"/>
    <col min="3931" max="3931" width="9.140625" style="29" customWidth="1"/>
    <col min="3932" max="3932" width="8" style="29" customWidth="1"/>
    <col min="3933" max="3933" width="7.5703125" style="29" customWidth="1"/>
    <col min="3934" max="3934" width="9" style="29" customWidth="1"/>
    <col min="3935" max="3937" width="9.140625" style="29" customWidth="1"/>
    <col min="3938" max="3943" width="0" style="29" hidden="1" customWidth="1"/>
    <col min="3944" max="4174" width="9.140625" style="29"/>
    <col min="4175" max="4175" width="7.85546875" style="29" customWidth="1"/>
    <col min="4176" max="4176" width="57.85546875" style="29" customWidth="1"/>
    <col min="4177" max="4177" width="10.140625" style="29" customWidth="1"/>
    <col min="4178" max="4178" width="12.28515625" style="29" customWidth="1"/>
    <col min="4179" max="4181" width="0" style="29" hidden="1" customWidth="1"/>
    <col min="4182" max="4182" width="9.7109375" style="29" customWidth="1"/>
    <col min="4183" max="4184" width="10.7109375" style="29" customWidth="1"/>
    <col min="4185" max="4185" width="11.85546875" style="29" customWidth="1"/>
    <col min="4186" max="4186" width="0" style="29" hidden="1" customWidth="1"/>
    <col min="4187" max="4187" width="9.140625" style="29" customWidth="1"/>
    <col min="4188" max="4188" width="8" style="29" customWidth="1"/>
    <col min="4189" max="4189" width="7.5703125" style="29" customWidth="1"/>
    <col min="4190" max="4190" width="9" style="29" customWidth="1"/>
    <col min="4191" max="4193" width="9.140625" style="29" customWidth="1"/>
    <col min="4194" max="4199" width="0" style="29" hidden="1" customWidth="1"/>
    <col min="4200" max="4430" width="9.140625" style="29"/>
    <col min="4431" max="4431" width="7.85546875" style="29" customWidth="1"/>
    <col min="4432" max="4432" width="57.85546875" style="29" customWidth="1"/>
    <col min="4433" max="4433" width="10.140625" style="29" customWidth="1"/>
    <col min="4434" max="4434" width="12.28515625" style="29" customWidth="1"/>
    <col min="4435" max="4437" width="0" style="29" hidden="1" customWidth="1"/>
    <col min="4438" max="4438" width="9.7109375" style="29" customWidth="1"/>
    <col min="4439" max="4440" width="10.7109375" style="29" customWidth="1"/>
    <col min="4441" max="4441" width="11.85546875" style="29" customWidth="1"/>
    <col min="4442" max="4442" width="0" style="29" hidden="1" customWidth="1"/>
    <col min="4443" max="4443" width="9.140625" style="29" customWidth="1"/>
    <col min="4444" max="4444" width="8" style="29" customWidth="1"/>
    <col min="4445" max="4445" width="7.5703125" style="29" customWidth="1"/>
    <col min="4446" max="4446" width="9" style="29" customWidth="1"/>
    <col min="4447" max="4449" width="9.140625" style="29" customWidth="1"/>
    <col min="4450" max="4455" width="0" style="29" hidden="1" customWidth="1"/>
    <col min="4456" max="4686" width="9.140625" style="29"/>
    <col min="4687" max="4687" width="7.85546875" style="29" customWidth="1"/>
    <col min="4688" max="4688" width="57.85546875" style="29" customWidth="1"/>
    <col min="4689" max="4689" width="10.140625" style="29" customWidth="1"/>
    <col min="4690" max="4690" width="12.28515625" style="29" customWidth="1"/>
    <col min="4691" max="4693" width="0" style="29" hidden="1" customWidth="1"/>
    <col min="4694" max="4694" width="9.7109375" style="29" customWidth="1"/>
    <col min="4695" max="4696" width="10.7109375" style="29" customWidth="1"/>
    <col min="4697" max="4697" width="11.85546875" style="29" customWidth="1"/>
    <col min="4698" max="4698" width="0" style="29" hidden="1" customWidth="1"/>
    <col min="4699" max="4699" width="9.140625" style="29" customWidth="1"/>
    <col min="4700" max="4700" width="8" style="29" customWidth="1"/>
    <col min="4701" max="4701" width="7.5703125" style="29" customWidth="1"/>
    <col min="4702" max="4702" width="9" style="29" customWidth="1"/>
    <col min="4703" max="4705" width="9.140625" style="29" customWidth="1"/>
    <col min="4706" max="4711" width="0" style="29" hidden="1" customWidth="1"/>
    <col min="4712" max="4942" width="9.140625" style="29"/>
    <col min="4943" max="4943" width="7.85546875" style="29" customWidth="1"/>
    <col min="4944" max="4944" width="57.85546875" style="29" customWidth="1"/>
    <col min="4945" max="4945" width="10.140625" style="29" customWidth="1"/>
    <col min="4946" max="4946" width="12.28515625" style="29" customWidth="1"/>
    <col min="4947" max="4949" width="0" style="29" hidden="1" customWidth="1"/>
    <col min="4950" max="4950" width="9.7109375" style="29" customWidth="1"/>
    <col min="4951" max="4952" width="10.7109375" style="29" customWidth="1"/>
    <col min="4953" max="4953" width="11.85546875" style="29" customWidth="1"/>
    <col min="4954" max="4954" width="0" style="29" hidden="1" customWidth="1"/>
    <col min="4955" max="4955" width="9.140625" style="29" customWidth="1"/>
    <col min="4956" max="4956" width="8" style="29" customWidth="1"/>
    <col min="4957" max="4957" width="7.5703125" style="29" customWidth="1"/>
    <col min="4958" max="4958" width="9" style="29" customWidth="1"/>
    <col min="4959" max="4961" width="9.140625" style="29" customWidth="1"/>
    <col min="4962" max="4967" width="0" style="29" hidden="1" customWidth="1"/>
    <col min="4968" max="5198" width="9.140625" style="29"/>
    <col min="5199" max="5199" width="7.85546875" style="29" customWidth="1"/>
    <col min="5200" max="5200" width="57.85546875" style="29" customWidth="1"/>
    <col min="5201" max="5201" width="10.140625" style="29" customWidth="1"/>
    <col min="5202" max="5202" width="12.28515625" style="29" customWidth="1"/>
    <col min="5203" max="5205" width="0" style="29" hidden="1" customWidth="1"/>
    <col min="5206" max="5206" width="9.7109375" style="29" customWidth="1"/>
    <col min="5207" max="5208" width="10.7109375" style="29" customWidth="1"/>
    <col min="5209" max="5209" width="11.85546875" style="29" customWidth="1"/>
    <col min="5210" max="5210" width="0" style="29" hidden="1" customWidth="1"/>
    <col min="5211" max="5211" width="9.140625" style="29" customWidth="1"/>
    <col min="5212" max="5212" width="8" style="29" customWidth="1"/>
    <col min="5213" max="5213" width="7.5703125" style="29" customWidth="1"/>
    <col min="5214" max="5214" width="9" style="29" customWidth="1"/>
    <col min="5215" max="5217" width="9.140625" style="29" customWidth="1"/>
    <col min="5218" max="5223" width="0" style="29" hidden="1" customWidth="1"/>
    <col min="5224" max="5454" width="9.140625" style="29"/>
    <col min="5455" max="5455" width="7.85546875" style="29" customWidth="1"/>
    <col min="5456" max="5456" width="57.85546875" style="29" customWidth="1"/>
    <col min="5457" max="5457" width="10.140625" style="29" customWidth="1"/>
    <col min="5458" max="5458" width="12.28515625" style="29" customWidth="1"/>
    <col min="5459" max="5461" width="0" style="29" hidden="1" customWidth="1"/>
    <col min="5462" max="5462" width="9.7109375" style="29" customWidth="1"/>
    <col min="5463" max="5464" width="10.7109375" style="29" customWidth="1"/>
    <col min="5465" max="5465" width="11.85546875" style="29" customWidth="1"/>
    <col min="5466" max="5466" width="0" style="29" hidden="1" customWidth="1"/>
    <col min="5467" max="5467" width="9.140625" style="29" customWidth="1"/>
    <col min="5468" max="5468" width="8" style="29" customWidth="1"/>
    <col min="5469" max="5469" width="7.5703125" style="29" customWidth="1"/>
    <col min="5470" max="5470" width="9" style="29" customWidth="1"/>
    <col min="5471" max="5473" width="9.140625" style="29" customWidth="1"/>
    <col min="5474" max="5479" width="0" style="29" hidden="1" customWidth="1"/>
    <col min="5480" max="5710" width="9.140625" style="29"/>
    <col min="5711" max="5711" width="7.85546875" style="29" customWidth="1"/>
    <col min="5712" max="5712" width="57.85546875" style="29" customWidth="1"/>
    <col min="5713" max="5713" width="10.140625" style="29" customWidth="1"/>
    <col min="5714" max="5714" width="12.28515625" style="29" customWidth="1"/>
    <col min="5715" max="5717" width="0" style="29" hidden="1" customWidth="1"/>
    <col min="5718" max="5718" width="9.7109375" style="29" customWidth="1"/>
    <col min="5719" max="5720" width="10.7109375" style="29" customWidth="1"/>
    <col min="5721" max="5721" width="11.85546875" style="29" customWidth="1"/>
    <col min="5722" max="5722" width="0" style="29" hidden="1" customWidth="1"/>
    <col min="5723" max="5723" width="9.140625" style="29" customWidth="1"/>
    <col min="5724" max="5724" width="8" style="29" customWidth="1"/>
    <col min="5725" max="5725" width="7.5703125" style="29" customWidth="1"/>
    <col min="5726" max="5726" width="9" style="29" customWidth="1"/>
    <col min="5727" max="5729" width="9.140625" style="29" customWidth="1"/>
    <col min="5730" max="5735" width="0" style="29" hidden="1" customWidth="1"/>
    <col min="5736" max="5966" width="9.140625" style="29"/>
    <col min="5967" max="5967" width="7.85546875" style="29" customWidth="1"/>
    <col min="5968" max="5968" width="57.85546875" style="29" customWidth="1"/>
    <col min="5969" max="5969" width="10.140625" style="29" customWidth="1"/>
    <col min="5970" max="5970" width="12.28515625" style="29" customWidth="1"/>
    <col min="5971" max="5973" width="0" style="29" hidden="1" customWidth="1"/>
    <col min="5974" max="5974" width="9.7109375" style="29" customWidth="1"/>
    <col min="5975" max="5976" width="10.7109375" style="29" customWidth="1"/>
    <col min="5977" max="5977" width="11.85546875" style="29" customWidth="1"/>
    <col min="5978" max="5978" width="0" style="29" hidden="1" customWidth="1"/>
    <col min="5979" max="5979" width="9.140625" style="29" customWidth="1"/>
    <col min="5980" max="5980" width="8" style="29" customWidth="1"/>
    <col min="5981" max="5981" width="7.5703125" style="29" customWidth="1"/>
    <col min="5982" max="5982" width="9" style="29" customWidth="1"/>
    <col min="5983" max="5985" width="9.140625" style="29" customWidth="1"/>
    <col min="5986" max="5991" width="0" style="29" hidden="1" customWidth="1"/>
    <col min="5992" max="6222" width="9.140625" style="29"/>
    <col min="6223" max="6223" width="7.85546875" style="29" customWidth="1"/>
    <col min="6224" max="6224" width="57.85546875" style="29" customWidth="1"/>
    <col min="6225" max="6225" width="10.140625" style="29" customWidth="1"/>
    <col min="6226" max="6226" width="12.28515625" style="29" customWidth="1"/>
    <col min="6227" max="6229" width="0" style="29" hidden="1" customWidth="1"/>
    <col min="6230" max="6230" width="9.7109375" style="29" customWidth="1"/>
    <col min="6231" max="6232" width="10.7109375" style="29" customWidth="1"/>
    <col min="6233" max="6233" width="11.85546875" style="29" customWidth="1"/>
    <col min="6234" max="6234" width="0" style="29" hidden="1" customWidth="1"/>
    <col min="6235" max="6235" width="9.140625" style="29" customWidth="1"/>
    <col min="6236" max="6236" width="8" style="29" customWidth="1"/>
    <col min="6237" max="6237" width="7.5703125" style="29" customWidth="1"/>
    <col min="6238" max="6238" width="9" style="29" customWidth="1"/>
    <col min="6239" max="6241" width="9.140625" style="29" customWidth="1"/>
    <col min="6242" max="6247" width="0" style="29" hidden="1" customWidth="1"/>
    <col min="6248" max="6478" width="9.140625" style="29"/>
    <col min="6479" max="6479" width="7.85546875" style="29" customWidth="1"/>
    <col min="6480" max="6480" width="57.85546875" style="29" customWidth="1"/>
    <col min="6481" max="6481" width="10.140625" style="29" customWidth="1"/>
    <col min="6482" max="6482" width="12.28515625" style="29" customWidth="1"/>
    <col min="6483" max="6485" width="0" style="29" hidden="1" customWidth="1"/>
    <col min="6486" max="6486" width="9.7109375" style="29" customWidth="1"/>
    <col min="6487" max="6488" width="10.7109375" style="29" customWidth="1"/>
    <col min="6489" max="6489" width="11.85546875" style="29" customWidth="1"/>
    <col min="6490" max="6490" width="0" style="29" hidden="1" customWidth="1"/>
    <col min="6491" max="6491" width="9.140625" style="29" customWidth="1"/>
    <col min="6492" max="6492" width="8" style="29" customWidth="1"/>
    <col min="6493" max="6493" width="7.5703125" style="29" customWidth="1"/>
    <col min="6494" max="6494" width="9" style="29" customWidth="1"/>
    <col min="6495" max="6497" width="9.140625" style="29" customWidth="1"/>
    <col min="6498" max="6503" width="0" style="29" hidden="1" customWidth="1"/>
    <col min="6504" max="6734" width="9.140625" style="29"/>
    <col min="6735" max="6735" width="7.85546875" style="29" customWidth="1"/>
    <col min="6736" max="6736" width="57.85546875" style="29" customWidth="1"/>
    <col min="6737" max="6737" width="10.140625" style="29" customWidth="1"/>
    <col min="6738" max="6738" width="12.28515625" style="29" customWidth="1"/>
    <col min="6739" max="6741" width="0" style="29" hidden="1" customWidth="1"/>
    <col min="6742" max="6742" width="9.7109375" style="29" customWidth="1"/>
    <col min="6743" max="6744" width="10.7109375" style="29" customWidth="1"/>
    <col min="6745" max="6745" width="11.85546875" style="29" customWidth="1"/>
    <col min="6746" max="6746" width="0" style="29" hidden="1" customWidth="1"/>
    <col min="6747" max="6747" width="9.140625" style="29" customWidth="1"/>
    <col min="6748" max="6748" width="8" style="29" customWidth="1"/>
    <col min="6749" max="6749" width="7.5703125" style="29" customWidth="1"/>
    <col min="6750" max="6750" width="9" style="29" customWidth="1"/>
    <col min="6751" max="6753" width="9.140625" style="29" customWidth="1"/>
    <col min="6754" max="6759" width="0" style="29" hidden="1" customWidth="1"/>
    <col min="6760" max="6990" width="9.140625" style="29"/>
    <col min="6991" max="6991" width="7.85546875" style="29" customWidth="1"/>
    <col min="6992" max="6992" width="57.85546875" style="29" customWidth="1"/>
    <col min="6993" max="6993" width="10.140625" style="29" customWidth="1"/>
    <col min="6994" max="6994" width="12.28515625" style="29" customWidth="1"/>
    <col min="6995" max="6997" width="0" style="29" hidden="1" customWidth="1"/>
    <col min="6998" max="6998" width="9.7109375" style="29" customWidth="1"/>
    <col min="6999" max="7000" width="10.7109375" style="29" customWidth="1"/>
    <col min="7001" max="7001" width="11.85546875" style="29" customWidth="1"/>
    <col min="7002" max="7002" width="0" style="29" hidden="1" customWidth="1"/>
    <col min="7003" max="7003" width="9.140625" style="29" customWidth="1"/>
    <col min="7004" max="7004" width="8" style="29" customWidth="1"/>
    <col min="7005" max="7005" width="7.5703125" style="29" customWidth="1"/>
    <col min="7006" max="7006" width="9" style="29" customWidth="1"/>
    <col min="7007" max="7009" width="9.140625" style="29" customWidth="1"/>
    <col min="7010" max="7015" width="0" style="29" hidden="1" customWidth="1"/>
    <col min="7016" max="7246" width="9.140625" style="29"/>
    <col min="7247" max="7247" width="7.85546875" style="29" customWidth="1"/>
    <col min="7248" max="7248" width="57.85546875" style="29" customWidth="1"/>
    <col min="7249" max="7249" width="10.140625" style="29" customWidth="1"/>
    <col min="7250" max="7250" width="12.28515625" style="29" customWidth="1"/>
    <col min="7251" max="7253" width="0" style="29" hidden="1" customWidth="1"/>
    <col min="7254" max="7254" width="9.7109375" style="29" customWidth="1"/>
    <col min="7255" max="7256" width="10.7109375" style="29" customWidth="1"/>
    <col min="7257" max="7257" width="11.85546875" style="29" customWidth="1"/>
    <col min="7258" max="7258" width="0" style="29" hidden="1" customWidth="1"/>
    <col min="7259" max="7259" width="9.140625" style="29" customWidth="1"/>
    <col min="7260" max="7260" width="8" style="29" customWidth="1"/>
    <col min="7261" max="7261" width="7.5703125" style="29" customWidth="1"/>
    <col min="7262" max="7262" width="9" style="29" customWidth="1"/>
    <col min="7263" max="7265" width="9.140625" style="29" customWidth="1"/>
    <col min="7266" max="7271" width="0" style="29" hidden="1" customWidth="1"/>
    <col min="7272" max="7502" width="9.140625" style="29"/>
    <col min="7503" max="7503" width="7.85546875" style="29" customWidth="1"/>
    <col min="7504" max="7504" width="57.85546875" style="29" customWidth="1"/>
    <col min="7505" max="7505" width="10.140625" style="29" customWidth="1"/>
    <col min="7506" max="7506" width="12.28515625" style="29" customWidth="1"/>
    <col min="7507" max="7509" width="0" style="29" hidden="1" customWidth="1"/>
    <col min="7510" max="7510" width="9.7109375" style="29" customWidth="1"/>
    <col min="7511" max="7512" width="10.7109375" style="29" customWidth="1"/>
    <col min="7513" max="7513" width="11.85546875" style="29" customWidth="1"/>
    <col min="7514" max="7514" width="0" style="29" hidden="1" customWidth="1"/>
    <col min="7515" max="7515" width="9.140625" style="29" customWidth="1"/>
    <col min="7516" max="7516" width="8" style="29" customWidth="1"/>
    <col min="7517" max="7517" width="7.5703125" style="29" customWidth="1"/>
    <col min="7518" max="7518" width="9" style="29" customWidth="1"/>
    <col min="7519" max="7521" width="9.140625" style="29" customWidth="1"/>
    <col min="7522" max="7527" width="0" style="29" hidden="1" customWidth="1"/>
    <col min="7528" max="7758" width="9.140625" style="29"/>
    <col min="7759" max="7759" width="7.85546875" style="29" customWidth="1"/>
    <col min="7760" max="7760" width="57.85546875" style="29" customWidth="1"/>
    <col min="7761" max="7761" width="10.140625" style="29" customWidth="1"/>
    <col min="7762" max="7762" width="12.28515625" style="29" customWidth="1"/>
    <col min="7763" max="7765" width="0" style="29" hidden="1" customWidth="1"/>
    <col min="7766" max="7766" width="9.7109375" style="29" customWidth="1"/>
    <col min="7767" max="7768" width="10.7109375" style="29" customWidth="1"/>
    <col min="7769" max="7769" width="11.85546875" style="29" customWidth="1"/>
    <col min="7770" max="7770" width="0" style="29" hidden="1" customWidth="1"/>
    <col min="7771" max="7771" width="9.140625" style="29" customWidth="1"/>
    <col min="7772" max="7772" width="8" style="29" customWidth="1"/>
    <col min="7773" max="7773" width="7.5703125" style="29" customWidth="1"/>
    <col min="7774" max="7774" width="9" style="29" customWidth="1"/>
    <col min="7775" max="7777" width="9.140625" style="29" customWidth="1"/>
    <col min="7778" max="7783" width="0" style="29" hidden="1" customWidth="1"/>
    <col min="7784" max="8014" width="9.140625" style="29"/>
    <col min="8015" max="8015" width="7.85546875" style="29" customWidth="1"/>
    <col min="8016" max="8016" width="57.85546875" style="29" customWidth="1"/>
    <col min="8017" max="8017" width="10.140625" style="29" customWidth="1"/>
    <col min="8018" max="8018" width="12.28515625" style="29" customWidth="1"/>
    <col min="8019" max="8021" width="0" style="29" hidden="1" customWidth="1"/>
    <col min="8022" max="8022" width="9.7109375" style="29" customWidth="1"/>
    <col min="8023" max="8024" width="10.7109375" style="29" customWidth="1"/>
    <col min="8025" max="8025" width="11.85546875" style="29" customWidth="1"/>
    <col min="8026" max="8026" width="0" style="29" hidden="1" customWidth="1"/>
    <col min="8027" max="8027" width="9.140625" style="29" customWidth="1"/>
    <col min="8028" max="8028" width="8" style="29" customWidth="1"/>
    <col min="8029" max="8029" width="7.5703125" style="29" customWidth="1"/>
    <col min="8030" max="8030" width="9" style="29" customWidth="1"/>
    <col min="8031" max="8033" width="9.140625" style="29" customWidth="1"/>
    <col min="8034" max="8039" width="0" style="29" hidden="1" customWidth="1"/>
    <col min="8040" max="8270" width="9.140625" style="29"/>
    <col min="8271" max="8271" width="7.85546875" style="29" customWidth="1"/>
    <col min="8272" max="8272" width="57.85546875" style="29" customWidth="1"/>
    <col min="8273" max="8273" width="10.140625" style="29" customWidth="1"/>
    <col min="8274" max="8274" width="12.28515625" style="29" customWidth="1"/>
    <col min="8275" max="8277" width="0" style="29" hidden="1" customWidth="1"/>
    <col min="8278" max="8278" width="9.7109375" style="29" customWidth="1"/>
    <col min="8279" max="8280" width="10.7109375" style="29" customWidth="1"/>
    <col min="8281" max="8281" width="11.85546875" style="29" customWidth="1"/>
    <col min="8282" max="8282" width="0" style="29" hidden="1" customWidth="1"/>
    <col min="8283" max="8283" width="9.140625" style="29" customWidth="1"/>
    <col min="8284" max="8284" width="8" style="29" customWidth="1"/>
    <col min="8285" max="8285" width="7.5703125" style="29" customWidth="1"/>
    <col min="8286" max="8286" width="9" style="29" customWidth="1"/>
    <col min="8287" max="8289" width="9.140625" style="29" customWidth="1"/>
    <col min="8290" max="8295" width="0" style="29" hidden="1" customWidth="1"/>
    <col min="8296" max="8526" width="9.140625" style="29"/>
    <col min="8527" max="8527" width="7.85546875" style="29" customWidth="1"/>
    <col min="8528" max="8528" width="57.85546875" style="29" customWidth="1"/>
    <col min="8529" max="8529" width="10.140625" style="29" customWidth="1"/>
    <col min="8530" max="8530" width="12.28515625" style="29" customWidth="1"/>
    <col min="8531" max="8533" width="0" style="29" hidden="1" customWidth="1"/>
    <col min="8534" max="8534" width="9.7109375" style="29" customWidth="1"/>
    <col min="8535" max="8536" width="10.7109375" style="29" customWidth="1"/>
    <col min="8537" max="8537" width="11.85546875" style="29" customWidth="1"/>
    <col min="8538" max="8538" width="0" style="29" hidden="1" customWidth="1"/>
    <col min="8539" max="8539" width="9.140625" style="29" customWidth="1"/>
    <col min="8540" max="8540" width="8" style="29" customWidth="1"/>
    <col min="8541" max="8541" width="7.5703125" style="29" customWidth="1"/>
    <col min="8542" max="8542" width="9" style="29" customWidth="1"/>
    <col min="8543" max="8545" width="9.140625" style="29" customWidth="1"/>
    <col min="8546" max="8551" width="0" style="29" hidden="1" customWidth="1"/>
    <col min="8552" max="8782" width="9.140625" style="29"/>
    <col min="8783" max="8783" width="7.85546875" style="29" customWidth="1"/>
    <col min="8784" max="8784" width="57.85546875" style="29" customWidth="1"/>
    <col min="8785" max="8785" width="10.140625" style="29" customWidth="1"/>
    <col min="8786" max="8786" width="12.28515625" style="29" customWidth="1"/>
    <col min="8787" max="8789" width="0" style="29" hidden="1" customWidth="1"/>
    <col min="8790" max="8790" width="9.7109375" style="29" customWidth="1"/>
    <col min="8791" max="8792" width="10.7109375" style="29" customWidth="1"/>
    <col min="8793" max="8793" width="11.85546875" style="29" customWidth="1"/>
    <col min="8794" max="8794" width="0" style="29" hidden="1" customWidth="1"/>
    <col min="8795" max="8795" width="9.140625" style="29" customWidth="1"/>
    <col min="8796" max="8796" width="8" style="29" customWidth="1"/>
    <col min="8797" max="8797" width="7.5703125" style="29" customWidth="1"/>
    <col min="8798" max="8798" width="9" style="29" customWidth="1"/>
    <col min="8799" max="8801" width="9.140625" style="29" customWidth="1"/>
    <col min="8802" max="8807" width="0" style="29" hidden="1" customWidth="1"/>
    <col min="8808" max="9038" width="9.140625" style="29"/>
    <col min="9039" max="9039" width="7.85546875" style="29" customWidth="1"/>
    <col min="9040" max="9040" width="57.85546875" style="29" customWidth="1"/>
    <col min="9041" max="9041" width="10.140625" style="29" customWidth="1"/>
    <col min="9042" max="9042" width="12.28515625" style="29" customWidth="1"/>
    <col min="9043" max="9045" width="0" style="29" hidden="1" customWidth="1"/>
    <col min="9046" max="9046" width="9.7109375" style="29" customWidth="1"/>
    <col min="9047" max="9048" width="10.7109375" style="29" customWidth="1"/>
    <col min="9049" max="9049" width="11.85546875" style="29" customWidth="1"/>
    <col min="9050" max="9050" width="0" style="29" hidden="1" customWidth="1"/>
    <col min="9051" max="9051" width="9.140625" style="29" customWidth="1"/>
    <col min="9052" max="9052" width="8" style="29" customWidth="1"/>
    <col min="9053" max="9053" width="7.5703125" style="29" customWidth="1"/>
    <col min="9054" max="9054" width="9" style="29" customWidth="1"/>
    <col min="9055" max="9057" width="9.140625" style="29" customWidth="1"/>
    <col min="9058" max="9063" width="0" style="29" hidden="1" customWidth="1"/>
    <col min="9064" max="9294" width="9.140625" style="29"/>
    <col min="9295" max="9295" width="7.85546875" style="29" customWidth="1"/>
    <col min="9296" max="9296" width="57.85546875" style="29" customWidth="1"/>
    <col min="9297" max="9297" width="10.140625" style="29" customWidth="1"/>
    <col min="9298" max="9298" width="12.28515625" style="29" customWidth="1"/>
    <col min="9299" max="9301" width="0" style="29" hidden="1" customWidth="1"/>
    <col min="9302" max="9302" width="9.7109375" style="29" customWidth="1"/>
    <col min="9303" max="9304" width="10.7109375" style="29" customWidth="1"/>
    <col min="9305" max="9305" width="11.85546875" style="29" customWidth="1"/>
    <col min="9306" max="9306" width="0" style="29" hidden="1" customWidth="1"/>
    <col min="9307" max="9307" width="9.140625" style="29" customWidth="1"/>
    <col min="9308" max="9308" width="8" style="29" customWidth="1"/>
    <col min="9309" max="9309" width="7.5703125" style="29" customWidth="1"/>
    <col min="9310" max="9310" width="9" style="29" customWidth="1"/>
    <col min="9311" max="9313" width="9.140625" style="29" customWidth="1"/>
    <col min="9314" max="9319" width="0" style="29" hidden="1" customWidth="1"/>
    <col min="9320" max="9550" width="9.140625" style="29"/>
    <col min="9551" max="9551" width="7.85546875" style="29" customWidth="1"/>
    <col min="9552" max="9552" width="57.85546875" style="29" customWidth="1"/>
    <col min="9553" max="9553" width="10.140625" style="29" customWidth="1"/>
    <col min="9554" max="9554" width="12.28515625" style="29" customWidth="1"/>
    <col min="9555" max="9557" width="0" style="29" hidden="1" customWidth="1"/>
    <col min="9558" max="9558" width="9.7109375" style="29" customWidth="1"/>
    <col min="9559" max="9560" width="10.7109375" style="29" customWidth="1"/>
    <col min="9561" max="9561" width="11.85546875" style="29" customWidth="1"/>
    <col min="9562" max="9562" width="0" style="29" hidden="1" customWidth="1"/>
    <col min="9563" max="9563" width="9.140625" style="29" customWidth="1"/>
    <col min="9564" max="9564" width="8" style="29" customWidth="1"/>
    <col min="9565" max="9565" width="7.5703125" style="29" customWidth="1"/>
    <col min="9566" max="9566" width="9" style="29" customWidth="1"/>
    <col min="9567" max="9569" width="9.140625" style="29" customWidth="1"/>
    <col min="9570" max="9575" width="0" style="29" hidden="1" customWidth="1"/>
    <col min="9576" max="9806" width="9.140625" style="29"/>
    <col min="9807" max="9807" width="7.85546875" style="29" customWidth="1"/>
    <col min="9808" max="9808" width="57.85546875" style="29" customWidth="1"/>
    <col min="9809" max="9809" width="10.140625" style="29" customWidth="1"/>
    <col min="9810" max="9810" width="12.28515625" style="29" customWidth="1"/>
    <col min="9811" max="9813" width="0" style="29" hidden="1" customWidth="1"/>
    <col min="9814" max="9814" width="9.7109375" style="29" customWidth="1"/>
    <col min="9815" max="9816" width="10.7109375" style="29" customWidth="1"/>
    <col min="9817" max="9817" width="11.85546875" style="29" customWidth="1"/>
    <col min="9818" max="9818" width="0" style="29" hidden="1" customWidth="1"/>
    <col min="9819" max="9819" width="9.140625" style="29" customWidth="1"/>
    <col min="9820" max="9820" width="8" style="29" customWidth="1"/>
    <col min="9821" max="9821" width="7.5703125" style="29" customWidth="1"/>
    <col min="9822" max="9822" width="9" style="29" customWidth="1"/>
    <col min="9823" max="9825" width="9.140625" style="29" customWidth="1"/>
    <col min="9826" max="9831" width="0" style="29" hidden="1" customWidth="1"/>
    <col min="9832" max="10062" width="9.140625" style="29"/>
    <col min="10063" max="10063" width="7.85546875" style="29" customWidth="1"/>
    <col min="10064" max="10064" width="57.85546875" style="29" customWidth="1"/>
    <col min="10065" max="10065" width="10.140625" style="29" customWidth="1"/>
    <col min="10066" max="10066" width="12.28515625" style="29" customWidth="1"/>
    <col min="10067" max="10069" width="0" style="29" hidden="1" customWidth="1"/>
    <col min="10070" max="10070" width="9.7109375" style="29" customWidth="1"/>
    <col min="10071" max="10072" width="10.7109375" style="29" customWidth="1"/>
    <col min="10073" max="10073" width="11.85546875" style="29" customWidth="1"/>
    <col min="10074" max="10074" width="0" style="29" hidden="1" customWidth="1"/>
    <col min="10075" max="10075" width="9.140625" style="29" customWidth="1"/>
    <col min="10076" max="10076" width="8" style="29" customWidth="1"/>
    <col min="10077" max="10077" width="7.5703125" style="29" customWidth="1"/>
    <col min="10078" max="10078" width="9" style="29" customWidth="1"/>
    <col min="10079" max="10081" width="9.140625" style="29" customWidth="1"/>
    <col min="10082" max="10087" width="0" style="29" hidden="1" customWidth="1"/>
    <col min="10088" max="10318" width="9.140625" style="29"/>
    <col min="10319" max="10319" width="7.85546875" style="29" customWidth="1"/>
    <col min="10320" max="10320" width="57.85546875" style="29" customWidth="1"/>
    <col min="10321" max="10321" width="10.140625" style="29" customWidth="1"/>
    <col min="10322" max="10322" width="12.28515625" style="29" customWidth="1"/>
    <col min="10323" max="10325" width="0" style="29" hidden="1" customWidth="1"/>
    <col min="10326" max="10326" width="9.7109375" style="29" customWidth="1"/>
    <col min="10327" max="10328" width="10.7109375" style="29" customWidth="1"/>
    <col min="10329" max="10329" width="11.85546875" style="29" customWidth="1"/>
    <col min="10330" max="10330" width="0" style="29" hidden="1" customWidth="1"/>
    <col min="10331" max="10331" width="9.140625" style="29" customWidth="1"/>
    <col min="10332" max="10332" width="8" style="29" customWidth="1"/>
    <col min="10333" max="10333" width="7.5703125" style="29" customWidth="1"/>
    <col min="10334" max="10334" width="9" style="29" customWidth="1"/>
    <col min="10335" max="10337" width="9.140625" style="29" customWidth="1"/>
    <col min="10338" max="10343" width="0" style="29" hidden="1" customWidth="1"/>
    <col min="10344" max="10574" width="9.140625" style="29"/>
    <col min="10575" max="10575" width="7.85546875" style="29" customWidth="1"/>
    <col min="10576" max="10576" width="57.85546875" style="29" customWidth="1"/>
    <col min="10577" max="10577" width="10.140625" style="29" customWidth="1"/>
    <col min="10578" max="10578" width="12.28515625" style="29" customWidth="1"/>
    <col min="10579" max="10581" width="0" style="29" hidden="1" customWidth="1"/>
    <col min="10582" max="10582" width="9.7109375" style="29" customWidth="1"/>
    <col min="10583" max="10584" width="10.7109375" style="29" customWidth="1"/>
    <col min="10585" max="10585" width="11.85546875" style="29" customWidth="1"/>
    <col min="10586" max="10586" width="0" style="29" hidden="1" customWidth="1"/>
    <col min="10587" max="10587" width="9.140625" style="29" customWidth="1"/>
    <col min="10588" max="10588" width="8" style="29" customWidth="1"/>
    <col min="10589" max="10589" width="7.5703125" style="29" customWidth="1"/>
    <col min="10590" max="10590" width="9" style="29" customWidth="1"/>
    <col min="10591" max="10593" width="9.140625" style="29" customWidth="1"/>
    <col min="10594" max="10599" width="0" style="29" hidden="1" customWidth="1"/>
    <col min="10600" max="10830" width="9.140625" style="29"/>
    <col min="10831" max="10831" width="7.85546875" style="29" customWidth="1"/>
    <col min="10832" max="10832" width="57.85546875" style="29" customWidth="1"/>
    <col min="10833" max="10833" width="10.140625" style="29" customWidth="1"/>
    <col min="10834" max="10834" width="12.28515625" style="29" customWidth="1"/>
    <col min="10835" max="10837" width="0" style="29" hidden="1" customWidth="1"/>
    <col min="10838" max="10838" width="9.7109375" style="29" customWidth="1"/>
    <col min="10839" max="10840" width="10.7109375" style="29" customWidth="1"/>
    <col min="10841" max="10841" width="11.85546875" style="29" customWidth="1"/>
    <col min="10842" max="10842" width="0" style="29" hidden="1" customWidth="1"/>
    <col min="10843" max="10843" width="9.140625" style="29" customWidth="1"/>
    <col min="10844" max="10844" width="8" style="29" customWidth="1"/>
    <col min="10845" max="10845" width="7.5703125" style="29" customWidth="1"/>
    <col min="10846" max="10846" width="9" style="29" customWidth="1"/>
    <col min="10847" max="10849" width="9.140625" style="29" customWidth="1"/>
    <col min="10850" max="10855" width="0" style="29" hidden="1" customWidth="1"/>
    <col min="10856" max="11086" width="9.140625" style="29"/>
    <col min="11087" max="11087" width="7.85546875" style="29" customWidth="1"/>
    <col min="11088" max="11088" width="57.85546875" style="29" customWidth="1"/>
    <col min="11089" max="11089" width="10.140625" style="29" customWidth="1"/>
    <col min="11090" max="11090" width="12.28515625" style="29" customWidth="1"/>
    <col min="11091" max="11093" width="0" style="29" hidden="1" customWidth="1"/>
    <col min="11094" max="11094" width="9.7109375" style="29" customWidth="1"/>
    <col min="11095" max="11096" width="10.7109375" style="29" customWidth="1"/>
    <col min="11097" max="11097" width="11.85546875" style="29" customWidth="1"/>
    <col min="11098" max="11098" width="0" style="29" hidden="1" customWidth="1"/>
    <col min="11099" max="11099" width="9.140625" style="29" customWidth="1"/>
    <col min="11100" max="11100" width="8" style="29" customWidth="1"/>
    <col min="11101" max="11101" width="7.5703125" style="29" customWidth="1"/>
    <col min="11102" max="11102" width="9" style="29" customWidth="1"/>
    <col min="11103" max="11105" width="9.140625" style="29" customWidth="1"/>
    <col min="11106" max="11111" width="0" style="29" hidden="1" customWidth="1"/>
    <col min="11112" max="11342" width="9.140625" style="29"/>
    <col min="11343" max="11343" width="7.85546875" style="29" customWidth="1"/>
    <col min="11344" max="11344" width="57.85546875" style="29" customWidth="1"/>
    <col min="11345" max="11345" width="10.140625" style="29" customWidth="1"/>
    <col min="11346" max="11346" width="12.28515625" style="29" customWidth="1"/>
    <col min="11347" max="11349" width="0" style="29" hidden="1" customWidth="1"/>
    <col min="11350" max="11350" width="9.7109375" style="29" customWidth="1"/>
    <col min="11351" max="11352" width="10.7109375" style="29" customWidth="1"/>
    <col min="11353" max="11353" width="11.85546875" style="29" customWidth="1"/>
    <col min="11354" max="11354" width="0" style="29" hidden="1" customWidth="1"/>
    <col min="11355" max="11355" width="9.140625" style="29" customWidth="1"/>
    <col min="11356" max="11356" width="8" style="29" customWidth="1"/>
    <col min="11357" max="11357" width="7.5703125" style="29" customWidth="1"/>
    <col min="11358" max="11358" width="9" style="29" customWidth="1"/>
    <col min="11359" max="11361" width="9.140625" style="29" customWidth="1"/>
    <col min="11362" max="11367" width="0" style="29" hidden="1" customWidth="1"/>
    <col min="11368" max="11598" width="9.140625" style="29"/>
    <col min="11599" max="11599" width="7.85546875" style="29" customWidth="1"/>
    <col min="11600" max="11600" width="57.85546875" style="29" customWidth="1"/>
    <col min="11601" max="11601" width="10.140625" style="29" customWidth="1"/>
    <col min="11602" max="11602" width="12.28515625" style="29" customWidth="1"/>
    <col min="11603" max="11605" width="0" style="29" hidden="1" customWidth="1"/>
    <col min="11606" max="11606" width="9.7109375" style="29" customWidth="1"/>
    <col min="11607" max="11608" width="10.7109375" style="29" customWidth="1"/>
    <col min="11609" max="11609" width="11.85546875" style="29" customWidth="1"/>
    <col min="11610" max="11610" width="0" style="29" hidden="1" customWidth="1"/>
    <col min="11611" max="11611" width="9.140625" style="29" customWidth="1"/>
    <col min="11612" max="11612" width="8" style="29" customWidth="1"/>
    <col min="11613" max="11613" width="7.5703125" style="29" customWidth="1"/>
    <col min="11614" max="11614" width="9" style="29" customWidth="1"/>
    <col min="11615" max="11617" width="9.140625" style="29" customWidth="1"/>
    <col min="11618" max="11623" width="0" style="29" hidden="1" customWidth="1"/>
    <col min="11624" max="11854" width="9.140625" style="29"/>
    <col min="11855" max="11855" width="7.85546875" style="29" customWidth="1"/>
    <col min="11856" max="11856" width="57.85546875" style="29" customWidth="1"/>
    <col min="11857" max="11857" width="10.140625" style="29" customWidth="1"/>
    <col min="11858" max="11858" width="12.28515625" style="29" customWidth="1"/>
    <col min="11859" max="11861" width="0" style="29" hidden="1" customWidth="1"/>
    <col min="11862" max="11862" width="9.7109375" style="29" customWidth="1"/>
    <col min="11863" max="11864" width="10.7109375" style="29" customWidth="1"/>
    <col min="11865" max="11865" width="11.85546875" style="29" customWidth="1"/>
    <col min="11866" max="11866" width="0" style="29" hidden="1" customWidth="1"/>
    <col min="11867" max="11867" width="9.140625" style="29" customWidth="1"/>
    <col min="11868" max="11868" width="8" style="29" customWidth="1"/>
    <col min="11869" max="11869" width="7.5703125" style="29" customWidth="1"/>
    <col min="11870" max="11870" width="9" style="29" customWidth="1"/>
    <col min="11871" max="11873" width="9.140625" style="29" customWidth="1"/>
    <col min="11874" max="11879" width="0" style="29" hidden="1" customWidth="1"/>
    <col min="11880" max="12110" width="9.140625" style="29"/>
    <col min="12111" max="12111" width="7.85546875" style="29" customWidth="1"/>
    <col min="12112" max="12112" width="57.85546875" style="29" customWidth="1"/>
    <col min="12113" max="12113" width="10.140625" style="29" customWidth="1"/>
    <col min="12114" max="12114" width="12.28515625" style="29" customWidth="1"/>
    <col min="12115" max="12117" width="0" style="29" hidden="1" customWidth="1"/>
    <col min="12118" max="12118" width="9.7109375" style="29" customWidth="1"/>
    <col min="12119" max="12120" width="10.7109375" style="29" customWidth="1"/>
    <col min="12121" max="12121" width="11.85546875" style="29" customWidth="1"/>
    <col min="12122" max="12122" width="0" style="29" hidden="1" customWidth="1"/>
    <col min="12123" max="12123" width="9.140625" style="29" customWidth="1"/>
    <col min="12124" max="12124" width="8" style="29" customWidth="1"/>
    <col min="12125" max="12125" width="7.5703125" style="29" customWidth="1"/>
    <col min="12126" max="12126" width="9" style="29" customWidth="1"/>
    <col min="12127" max="12129" width="9.140625" style="29" customWidth="1"/>
    <col min="12130" max="12135" width="0" style="29" hidden="1" customWidth="1"/>
    <col min="12136" max="12366" width="9.140625" style="29"/>
    <col min="12367" max="12367" width="7.85546875" style="29" customWidth="1"/>
    <col min="12368" max="12368" width="57.85546875" style="29" customWidth="1"/>
    <col min="12369" max="12369" width="10.140625" style="29" customWidth="1"/>
    <col min="12370" max="12370" width="12.28515625" style="29" customWidth="1"/>
    <col min="12371" max="12373" width="0" style="29" hidden="1" customWidth="1"/>
    <col min="12374" max="12374" width="9.7109375" style="29" customWidth="1"/>
    <col min="12375" max="12376" width="10.7109375" style="29" customWidth="1"/>
    <col min="12377" max="12377" width="11.85546875" style="29" customWidth="1"/>
    <col min="12378" max="12378" width="0" style="29" hidden="1" customWidth="1"/>
    <col min="12379" max="12379" width="9.140625" style="29" customWidth="1"/>
    <col min="12380" max="12380" width="8" style="29" customWidth="1"/>
    <col min="12381" max="12381" width="7.5703125" style="29" customWidth="1"/>
    <col min="12382" max="12382" width="9" style="29" customWidth="1"/>
    <col min="12383" max="12385" width="9.140625" style="29" customWidth="1"/>
    <col min="12386" max="12391" width="0" style="29" hidden="1" customWidth="1"/>
    <col min="12392" max="12622" width="9.140625" style="29"/>
    <col min="12623" max="12623" width="7.85546875" style="29" customWidth="1"/>
    <col min="12624" max="12624" width="57.85546875" style="29" customWidth="1"/>
    <col min="12625" max="12625" width="10.140625" style="29" customWidth="1"/>
    <col min="12626" max="12626" width="12.28515625" style="29" customWidth="1"/>
    <col min="12627" max="12629" width="0" style="29" hidden="1" customWidth="1"/>
    <col min="12630" max="12630" width="9.7109375" style="29" customWidth="1"/>
    <col min="12631" max="12632" width="10.7109375" style="29" customWidth="1"/>
    <col min="12633" max="12633" width="11.85546875" style="29" customWidth="1"/>
    <col min="12634" max="12634" width="0" style="29" hidden="1" customWidth="1"/>
    <col min="12635" max="12635" width="9.140625" style="29" customWidth="1"/>
    <col min="12636" max="12636" width="8" style="29" customWidth="1"/>
    <col min="12637" max="12637" width="7.5703125" style="29" customWidth="1"/>
    <col min="12638" max="12638" width="9" style="29" customWidth="1"/>
    <col min="12639" max="12641" width="9.140625" style="29" customWidth="1"/>
    <col min="12642" max="12647" width="0" style="29" hidden="1" customWidth="1"/>
    <col min="12648" max="12878" width="9.140625" style="29"/>
    <col min="12879" max="12879" width="7.85546875" style="29" customWidth="1"/>
    <col min="12880" max="12880" width="57.85546875" style="29" customWidth="1"/>
    <col min="12881" max="12881" width="10.140625" style="29" customWidth="1"/>
    <col min="12882" max="12882" width="12.28515625" style="29" customWidth="1"/>
    <col min="12883" max="12885" width="0" style="29" hidden="1" customWidth="1"/>
    <col min="12886" max="12886" width="9.7109375" style="29" customWidth="1"/>
    <col min="12887" max="12888" width="10.7109375" style="29" customWidth="1"/>
    <col min="12889" max="12889" width="11.85546875" style="29" customWidth="1"/>
    <col min="12890" max="12890" width="0" style="29" hidden="1" customWidth="1"/>
    <col min="12891" max="12891" width="9.140625" style="29" customWidth="1"/>
    <col min="12892" max="12892" width="8" style="29" customWidth="1"/>
    <col min="12893" max="12893" width="7.5703125" style="29" customWidth="1"/>
    <col min="12894" max="12894" width="9" style="29" customWidth="1"/>
    <col min="12895" max="12897" width="9.140625" style="29" customWidth="1"/>
    <col min="12898" max="12903" width="0" style="29" hidden="1" customWidth="1"/>
    <col min="12904" max="13134" width="9.140625" style="29"/>
    <col min="13135" max="13135" width="7.85546875" style="29" customWidth="1"/>
    <col min="13136" max="13136" width="57.85546875" style="29" customWidth="1"/>
    <col min="13137" max="13137" width="10.140625" style="29" customWidth="1"/>
    <col min="13138" max="13138" width="12.28515625" style="29" customWidth="1"/>
    <col min="13139" max="13141" width="0" style="29" hidden="1" customWidth="1"/>
    <col min="13142" max="13142" width="9.7109375" style="29" customWidth="1"/>
    <col min="13143" max="13144" width="10.7109375" style="29" customWidth="1"/>
    <col min="13145" max="13145" width="11.85546875" style="29" customWidth="1"/>
    <col min="13146" max="13146" width="0" style="29" hidden="1" customWidth="1"/>
    <col min="13147" max="13147" width="9.140625" style="29" customWidth="1"/>
    <col min="13148" max="13148" width="8" style="29" customWidth="1"/>
    <col min="13149" max="13149" width="7.5703125" style="29" customWidth="1"/>
    <col min="13150" max="13150" width="9" style="29" customWidth="1"/>
    <col min="13151" max="13153" width="9.140625" style="29" customWidth="1"/>
    <col min="13154" max="13159" width="0" style="29" hidden="1" customWidth="1"/>
    <col min="13160" max="13390" width="9.140625" style="29"/>
    <col min="13391" max="13391" width="7.85546875" style="29" customWidth="1"/>
    <col min="13392" max="13392" width="57.85546875" style="29" customWidth="1"/>
    <col min="13393" max="13393" width="10.140625" style="29" customWidth="1"/>
    <col min="13394" max="13394" width="12.28515625" style="29" customWidth="1"/>
    <col min="13395" max="13397" width="0" style="29" hidden="1" customWidth="1"/>
    <col min="13398" max="13398" width="9.7109375" style="29" customWidth="1"/>
    <col min="13399" max="13400" width="10.7109375" style="29" customWidth="1"/>
    <col min="13401" max="13401" width="11.85546875" style="29" customWidth="1"/>
    <col min="13402" max="13402" width="0" style="29" hidden="1" customWidth="1"/>
    <col min="13403" max="13403" width="9.140625" style="29" customWidth="1"/>
    <col min="13404" max="13404" width="8" style="29" customWidth="1"/>
    <col min="13405" max="13405" width="7.5703125" style="29" customWidth="1"/>
    <col min="13406" max="13406" width="9" style="29" customWidth="1"/>
    <col min="13407" max="13409" width="9.140625" style="29" customWidth="1"/>
    <col min="13410" max="13415" width="0" style="29" hidden="1" customWidth="1"/>
    <col min="13416" max="13646" width="9.140625" style="29"/>
    <col min="13647" max="13647" width="7.85546875" style="29" customWidth="1"/>
    <col min="13648" max="13648" width="57.85546875" style="29" customWidth="1"/>
    <col min="13649" max="13649" width="10.140625" style="29" customWidth="1"/>
    <col min="13650" max="13650" width="12.28515625" style="29" customWidth="1"/>
    <col min="13651" max="13653" width="0" style="29" hidden="1" customWidth="1"/>
    <col min="13654" max="13654" width="9.7109375" style="29" customWidth="1"/>
    <col min="13655" max="13656" width="10.7109375" style="29" customWidth="1"/>
    <col min="13657" max="13657" width="11.85546875" style="29" customWidth="1"/>
    <col min="13658" max="13658" width="0" style="29" hidden="1" customWidth="1"/>
    <col min="13659" max="13659" width="9.140625" style="29" customWidth="1"/>
    <col min="13660" max="13660" width="8" style="29" customWidth="1"/>
    <col min="13661" max="13661" width="7.5703125" style="29" customWidth="1"/>
    <col min="13662" max="13662" width="9" style="29" customWidth="1"/>
    <col min="13663" max="13665" width="9.140625" style="29" customWidth="1"/>
    <col min="13666" max="13671" width="0" style="29" hidden="1" customWidth="1"/>
    <col min="13672" max="13902" width="9.140625" style="29"/>
    <col min="13903" max="13903" width="7.85546875" style="29" customWidth="1"/>
    <col min="13904" max="13904" width="57.85546875" style="29" customWidth="1"/>
    <col min="13905" max="13905" width="10.140625" style="29" customWidth="1"/>
    <col min="13906" max="13906" width="12.28515625" style="29" customWidth="1"/>
    <col min="13907" max="13909" width="0" style="29" hidden="1" customWidth="1"/>
    <col min="13910" max="13910" width="9.7109375" style="29" customWidth="1"/>
    <col min="13911" max="13912" width="10.7109375" style="29" customWidth="1"/>
    <col min="13913" max="13913" width="11.85546875" style="29" customWidth="1"/>
    <col min="13914" max="13914" width="0" style="29" hidden="1" customWidth="1"/>
    <col min="13915" max="13915" width="9.140625" style="29" customWidth="1"/>
    <col min="13916" max="13916" width="8" style="29" customWidth="1"/>
    <col min="13917" max="13917" width="7.5703125" style="29" customWidth="1"/>
    <col min="13918" max="13918" width="9" style="29" customWidth="1"/>
    <col min="13919" max="13921" width="9.140625" style="29" customWidth="1"/>
    <col min="13922" max="13927" width="0" style="29" hidden="1" customWidth="1"/>
    <col min="13928" max="14158" width="9.140625" style="29"/>
    <col min="14159" max="14159" width="7.85546875" style="29" customWidth="1"/>
    <col min="14160" max="14160" width="57.85546875" style="29" customWidth="1"/>
    <col min="14161" max="14161" width="10.140625" style="29" customWidth="1"/>
    <col min="14162" max="14162" width="12.28515625" style="29" customWidth="1"/>
    <col min="14163" max="14165" width="0" style="29" hidden="1" customWidth="1"/>
    <col min="14166" max="14166" width="9.7109375" style="29" customWidth="1"/>
    <col min="14167" max="14168" width="10.7109375" style="29" customWidth="1"/>
    <col min="14169" max="14169" width="11.85546875" style="29" customWidth="1"/>
    <col min="14170" max="14170" width="0" style="29" hidden="1" customWidth="1"/>
    <col min="14171" max="14171" width="9.140625" style="29" customWidth="1"/>
    <col min="14172" max="14172" width="8" style="29" customWidth="1"/>
    <col min="14173" max="14173" width="7.5703125" style="29" customWidth="1"/>
    <col min="14174" max="14174" width="9" style="29" customWidth="1"/>
    <col min="14175" max="14177" width="9.140625" style="29" customWidth="1"/>
    <col min="14178" max="14183" width="0" style="29" hidden="1" customWidth="1"/>
    <col min="14184" max="14414" width="9.140625" style="29"/>
    <col min="14415" max="14415" width="7.85546875" style="29" customWidth="1"/>
    <col min="14416" max="14416" width="57.85546875" style="29" customWidth="1"/>
    <col min="14417" max="14417" width="10.140625" style="29" customWidth="1"/>
    <col min="14418" max="14418" width="12.28515625" style="29" customWidth="1"/>
    <col min="14419" max="14421" width="0" style="29" hidden="1" customWidth="1"/>
    <col min="14422" max="14422" width="9.7109375" style="29" customWidth="1"/>
    <col min="14423" max="14424" width="10.7109375" style="29" customWidth="1"/>
    <col min="14425" max="14425" width="11.85546875" style="29" customWidth="1"/>
    <col min="14426" max="14426" width="0" style="29" hidden="1" customWidth="1"/>
    <col min="14427" max="14427" width="9.140625" style="29" customWidth="1"/>
    <col min="14428" max="14428" width="8" style="29" customWidth="1"/>
    <col min="14429" max="14429" width="7.5703125" style="29" customWidth="1"/>
    <col min="14430" max="14430" width="9" style="29" customWidth="1"/>
    <col min="14431" max="14433" width="9.140625" style="29" customWidth="1"/>
    <col min="14434" max="14439" width="0" style="29" hidden="1" customWidth="1"/>
    <col min="14440" max="14670" width="9.140625" style="29"/>
    <col min="14671" max="14671" width="7.85546875" style="29" customWidth="1"/>
    <col min="14672" max="14672" width="57.85546875" style="29" customWidth="1"/>
    <col min="14673" max="14673" width="10.140625" style="29" customWidth="1"/>
    <col min="14674" max="14674" width="12.28515625" style="29" customWidth="1"/>
    <col min="14675" max="14677" width="0" style="29" hidden="1" customWidth="1"/>
    <col min="14678" max="14678" width="9.7109375" style="29" customWidth="1"/>
    <col min="14679" max="14680" width="10.7109375" style="29" customWidth="1"/>
    <col min="14681" max="14681" width="11.85546875" style="29" customWidth="1"/>
    <col min="14682" max="14682" width="0" style="29" hidden="1" customWidth="1"/>
    <col min="14683" max="14683" width="9.140625" style="29" customWidth="1"/>
    <col min="14684" max="14684" width="8" style="29" customWidth="1"/>
    <col min="14685" max="14685" width="7.5703125" style="29" customWidth="1"/>
    <col min="14686" max="14686" width="9" style="29" customWidth="1"/>
    <col min="14687" max="14689" width="9.140625" style="29" customWidth="1"/>
    <col min="14690" max="14695" width="0" style="29" hidden="1" customWidth="1"/>
    <col min="14696" max="14926" width="9.140625" style="29"/>
    <col min="14927" max="14927" width="7.85546875" style="29" customWidth="1"/>
    <col min="14928" max="14928" width="57.85546875" style="29" customWidth="1"/>
    <col min="14929" max="14929" width="10.140625" style="29" customWidth="1"/>
    <col min="14930" max="14930" width="12.28515625" style="29" customWidth="1"/>
    <col min="14931" max="14933" width="0" style="29" hidden="1" customWidth="1"/>
    <col min="14934" max="14934" width="9.7109375" style="29" customWidth="1"/>
    <col min="14935" max="14936" width="10.7109375" style="29" customWidth="1"/>
    <col min="14937" max="14937" width="11.85546875" style="29" customWidth="1"/>
    <col min="14938" max="14938" width="0" style="29" hidden="1" customWidth="1"/>
    <col min="14939" max="14939" width="9.140625" style="29" customWidth="1"/>
    <col min="14940" max="14940" width="8" style="29" customWidth="1"/>
    <col min="14941" max="14941" width="7.5703125" style="29" customWidth="1"/>
    <col min="14942" max="14942" width="9" style="29" customWidth="1"/>
    <col min="14943" max="14945" width="9.140625" style="29" customWidth="1"/>
    <col min="14946" max="14951" width="0" style="29" hidden="1" customWidth="1"/>
    <col min="14952" max="15182" width="9.140625" style="29"/>
    <col min="15183" max="15183" width="7.85546875" style="29" customWidth="1"/>
    <col min="15184" max="15184" width="57.85546875" style="29" customWidth="1"/>
    <col min="15185" max="15185" width="10.140625" style="29" customWidth="1"/>
    <col min="15186" max="15186" width="12.28515625" style="29" customWidth="1"/>
    <col min="15187" max="15189" width="0" style="29" hidden="1" customWidth="1"/>
    <col min="15190" max="15190" width="9.7109375" style="29" customWidth="1"/>
    <col min="15191" max="15192" width="10.7109375" style="29" customWidth="1"/>
    <col min="15193" max="15193" width="11.85546875" style="29" customWidth="1"/>
    <col min="15194" max="15194" width="0" style="29" hidden="1" customWidth="1"/>
    <col min="15195" max="15195" width="9.140625" style="29" customWidth="1"/>
    <col min="15196" max="15196" width="8" style="29" customWidth="1"/>
    <col min="15197" max="15197" width="7.5703125" style="29" customWidth="1"/>
    <col min="15198" max="15198" width="9" style="29" customWidth="1"/>
    <col min="15199" max="15201" width="9.140625" style="29" customWidth="1"/>
    <col min="15202" max="15207" width="0" style="29" hidden="1" customWidth="1"/>
    <col min="15208" max="15438" width="9.140625" style="29"/>
    <col min="15439" max="15439" width="7.85546875" style="29" customWidth="1"/>
    <col min="15440" max="15440" width="57.85546875" style="29" customWidth="1"/>
    <col min="15441" max="15441" width="10.140625" style="29" customWidth="1"/>
    <col min="15442" max="15442" width="12.28515625" style="29" customWidth="1"/>
    <col min="15443" max="15445" width="0" style="29" hidden="1" customWidth="1"/>
    <col min="15446" max="15446" width="9.7109375" style="29" customWidth="1"/>
    <col min="15447" max="15448" width="10.7109375" style="29" customWidth="1"/>
    <col min="15449" max="15449" width="11.85546875" style="29" customWidth="1"/>
    <col min="15450" max="15450" width="0" style="29" hidden="1" customWidth="1"/>
    <col min="15451" max="15451" width="9.140625" style="29" customWidth="1"/>
    <col min="15452" max="15452" width="8" style="29" customWidth="1"/>
    <col min="15453" max="15453" width="7.5703125" style="29" customWidth="1"/>
    <col min="15454" max="15454" width="9" style="29" customWidth="1"/>
    <col min="15455" max="15457" width="9.140625" style="29" customWidth="1"/>
    <col min="15458" max="15463" width="0" style="29" hidden="1" customWidth="1"/>
    <col min="15464" max="15694" width="9.140625" style="29"/>
    <col min="15695" max="15695" width="7.85546875" style="29" customWidth="1"/>
    <col min="15696" max="15696" width="57.85546875" style="29" customWidth="1"/>
    <col min="15697" max="15697" width="10.140625" style="29" customWidth="1"/>
    <col min="15698" max="15698" width="12.28515625" style="29" customWidth="1"/>
    <col min="15699" max="15701" width="0" style="29" hidden="1" customWidth="1"/>
    <col min="15702" max="15702" width="9.7109375" style="29" customWidth="1"/>
    <col min="15703" max="15704" width="10.7109375" style="29" customWidth="1"/>
    <col min="15705" max="15705" width="11.85546875" style="29" customWidth="1"/>
    <col min="15706" max="15706" width="0" style="29" hidden="1" customWidth="1"/>
    <col min="15707" max="15707" width="9.140625" style="29" customWidth="1"/>
    <col min="15708" max="15708" width="8" style="29" customWidth="1"/>
    <col min="15709" max="15709" width="7.5703125" style="29" customWidth="1"/>
    <col min="15710" max="15710" width="9" style="29" customWidth="1"/>
    <col min="15711" max="15713" width="9.140625" style="29" customWidth="1"/>
    <col min="15714" max="15719" width="0" style="29" hidden="1" customWidth="1"/>
    <col min="15720" max="15950" width="9.140625" style="29"/>
    <col min="15951" max="15951" width="7.85546875" style="29" customWidth="1"/>
    <col min="15952" max="15952" width="57.85546875" style="29" customWidth="1"/>
    <col min="15953" max="15953" width="10.140625" style="29" customWidth="1"/>
    <col min="15954" max="15954" width="12.28515625" style="29" customWidth="1"/>
    <col min="15955" max="15957" width="0" style="29" hidden="1" customWidth="1"/>
    <col min="15958" max="15958" width="9.7109375" style="29" customWidth="1"/>
    <col min="15959" max="15960" width="10.7109375" style="29" customWidth="1"/>
    <col min="15961" max="15961" width="11.85546875" style="29" customWidth="1"/>
    <col min="15962" max="15962" width="0" style="29" hidden="1" customWidth="1"/>
    <col min="15963" max="15963" width="9.140625" style="29" customWidth="1"/>
    <col min="15964" max="15964" width="8" style="29" customWidth="1"/>
    <col min="15965" max="15965" width="7.5703125" style="29" customWidth="1"/>
    <col min="15966" max="15966" width="9" style="29" customWidth="1"/>
    <col min="15967" max="15969" width="9.140625" style="29" customWidth="1"/>
    <col min="15970" max="15975" width="0" style="29" hidden="1" customWidth="1"/>
    <col min="15976" max="16384" width="9.140625" style="29"/>
  </cols>
  <sheetData>
    <row r="1" spans="1:8" ht="9.75" customHeight="1" x14ac:dyDescent="0.25"/>
    <row r="2" spans="1:8" ht="15.75" customHeight="1" x14ac:dyDescent="0.25">
      <c r="A2" s="100" t="s">
        <v>125</v>
      </c>
      <c r="B2" s="100"/>
      <c r="C2" s="100"/>
      <c r="D2" s="100"/>
      <c r="E2" s="100"/>
      <c r="F2" s="100"/>
      <c r="G2" s="100"/>
      <c r="H2" s="100"/>
    </row>
    <row r="3" spans="1:8" ht="15.75" customHeight="1" x14ac:dyDescent="0.25">
      <c r="A3" s="27"/>
      <c r="B3" s="27"/>
      <c r="C3" s="27"/>
      <c r="D3" s="27"/>
      <c r="E3" s="27"/>
      <c r="F3" s="27"/>
      <c r="G3" s="27"/>
    </row>
    <row r="4" spans="1:8" ht="15.75" customHeight="1" x14ac:dyDescent="0.25">
      <c r="A4" s="107" t="s">
        <v>1</v>
      </c>
      <c r="B4" s="110"/>
      <c r="C4" s="111"/>
      <c r="D4" s="1"/>
      <c r="E4" s="2"/>
      <c r="F4" s="3"/>
      <c r="G4" s="28"/>
      <c r="H4" s="107" t="s">
        <v>0</v>
      </c>
    </row>
    <row r="5" spans="1:8" ht="15.75" customHeight="1" x14ac:dyDescent="0.25">
      <c r="A5" s="108"/>
      <c r="B5" s="135" t="s">
        <v>2</v>
      </c>
      <c r="C5" s="136"/>
      <c r="D5" s="139" t="s">
        <v>3</v>
      </c>
      <c r="E5" s="140"/>
      <c r="F5" s="141"/>
      <c r="G5" s="142" t="s">
        <v>4</v>
      </c>
      <c r="H5" s="108"/>
    </row>
    <row r="6" spans="1:8" ht="15" customHeight="1" x14ac:dyDescent="0.25">
      <c r="A6" s="108"/>
      <c r="B6" s="135"/>
      <c r="C6" s="136"/>
      <c r="D6" s="145" t="s">
        <v>5</v>
      </c>
      <c r="E6" s="145" t="s">
        <v>6</v>
      </c>
      <c r="F6" s="145" t="s">
        <v>7</v>
      </c>
      <c r="G6" s="143"/>
      <c r="H6" s="108"/>
    </row>
    <row r="7" spans="1:8" ht="15" customHeight="1" x14ac:dyDescent="0.25">
      <c r="A7" s="108"/>
      <c r="B7" s="135"/>
      <c r="C7" s="136"/>
      <c r="D7" s="146"/>
      <c r="E7" s="146"/>
      <c r="F7" s="146"/>
      <c r="G7" s="143"/>
      <c r="H7" s="108"/>
    </row>
    <row r="8" spans="1:8" ht="15.75" customHeight="1" x14ac:dyDescent="0.25">
      <c r="A8" s="109"/>
      <c r="B8" s="137"/>
      <c r="C8" s="138"/>
      <c r="D8" s="147"/>
      <c r="E8" s="147"/>
      <c r="F8" s="147"/>
      <c r="G8" s="144"/>
      <c r="H8" s="109"/>
    </row>
    <row r="9" spans="1:8" ht="18.75" customHeight="1" x14ac:dyDescent="0.25">
      <c r="A9" s="112" t="s">
        <v>33</v>
      </c>
      <c r="B9" s="113"/>
      <c r="C9" s="113"/>
      <c r="D9" s="113"/>
      <c r="E9" s="113"/>
      <c r="F9" s="113"/>
      <c r="G9" s="114"/>
      <c r="H9" s="76"/>
    </row>
    <row r="10" spans="1:8" ht="18" customHeight="1" x14ac:dyDescent="0.25">
      <c r="A10" s="112" t="s">
        <v>36</v>
      </c>
      <c r="B10" s="113"/>
      <c r="C10" s="114"/>
      <c r="D10" s="4"/>
      <c r="E10" s="4"/>
      <c r="F10" s="4"/>
      <c r="G10" s="4"/>
      <c r="H10" s="76"/>
    </row>
    <row r="11" spans="1:8" ht="34.5" customHeight="1" x14ac:dyDescent="0.25">
      <c r="A11" s="5" t="s">
        <v>98</v>
      </c>
      <c r="B11" s="105">
        <v>255</v>
      </c>
      <c r="C11" s="106"/>
      <c r="D11" s="16">
        <v>11.5</v>
      </c>
      <c r="E11" s="16">
        <v>12.5</v>
      </c>
      <c r="F11" s="16">
        <v>67.599999999999994</v>
      </c>
      <c r="G11" s="16">
        <v>412</v>
      </c>
      <c r="H11" s="82">
        <v>173</v>
      </c>
    </row>
    <row r="12" spans="1:8" ht="18" customHeight="1" x14ac:dyDescent="0.3">
      <c r="A12" s="46" t="s">
        <v>87</v>
      </c>
      <c r="B12" s="98">
        <v>100</v>
      </c>
      <c r="C12" s="99"/>
      <c r="D12" s="7">
        <f>0.9/100*150</f>
        <v>1.35</v>
      </c>
      <c r="E12" s="7">
        <f>0.23/100*150</f>
        <v>0.34499999999999997</v>
      </c>
      <c r="F12" s="7">
        <f>11.8/100*150-1.75</f>
        <v>15.950000000000003</v>
      </c>
      <c r="G12" s="7">
        <v>72.3</v>
      </c>
      <c r="H12" s="20" t="s">
        <v>61</v>
      </c>
    </row>
    <row r="13" spans="1:8" ht="18" customHeight="1" x14ac:dyDescent="0.3">
      <c r="A13" s="46" t="s">
        <v>9</v>
      </c>
      <c r="B13" s="101">
        <v>200</v>
      </c>
      <c r="C13" s="102"/>
      <c r="D13" s="7">
        <v>0.17</v>
      </c>
      <c r="E13" s="7">
        <v>0.04</v>
      </c>
      <c r="F13" s="7">
        <v>10.5</v>
      </c>
      <c r="G13" s="7">
        <v>43.04</v>
      </c>
      <c r="H13" s="20">
        <v>376</v>
      </c>
    </row>
    <row r="14" spans="1:8" ht="18" customHeight="1" x14ac:dyDescent="0.3">
      <c r="A14" s="46" t="s">
        <v>111</v>
      </c>
      <c r="B14" s="101">
        <v>10</v>
      </c>
      <c r="C14" s="102"/>
      <c r="D14" s="7">
        <v>2.6</v>
      </c>
      <c r="E14" s="7">
        <v>2.7</v>
      </c>
      <c r="F14" s="7">
        <v>0</v>
      </c>
      <c r="G14" s="7">
        <v>34.6</v>
      </c>
      <c r="H14" s="20">
        <v>15</v>
      </c>
    </row>
    <row r="15" spans="1:8" ht="18" customHeight="1" x14ac:dyDescent="0.3">
      <c r="A15" s="61" t="s">
        <v>82</v>
      </c>
      <c r="B15" s="98">
        <v>20</v>
      </c>
      <c r="C15" s="99"/>
      <c r="D15" s="7">
        <v>0.96799999999999997</v>
      </c>
      <c r="E15" s="7">
        <v>1.004</v>
      </c>
      <c r="F15" s="7">
        <v>6.4119999999999999</v>
      </c>
      <c r="G15" s="7">
        <v>38.56</v>
      </c>
      <c r="H15" s="20" t="s">
        <v>61</v>
      </c>
    </row>
    <row r="16" spans="1:8" s="37" customFormat="1" ht="18" customHeight="1" x14ac:dyDescent="0.25">
      <c r="A16" s="9" t="s">
        <v>10</v>
      </c>
      <c r="B16" s="103">
        <f>SUM(B11:C15)</f>
        <v>585</v>
      </c>
      <c r="C16" s="104"/>
      <c r="D16" s="10">
        <f>SUM(D11:D15)</f>
        <v>16.588000000000001</v>
      </c>
      <c r="E16" s="10">
        <f>SUM(E11:E15)</f>
        <v>16.589000000000002</v>
      </c>
      <c r="F16" s="10">
        <f>SUM(F11:F15)</f>
        <v>100.462</v>
      </c>
      <c r="G16" s="10">
        <f>SUM(G11:G15)</f>
        <v>600.5</v>
      </c>
      <c r="H16" s="25"/>
    </row>
    <row r="17" spans="1:8" ht="18" customHeight="1" x14ac:dyDescent="0.25">
      <c r="A17" s="112" t="s">
        <v>34</v>
      </c>
      <c r="B17" s="113"/>
      <c r="C17" s="114"/>
      <c r="D17" s="4"/>
      <c r="E17" s="4"/>
      <c r="F17" s="4"/>
      <c r="G17" s="4"/>
      <c r="H17" s="76"/>
    </row>
    <row r="18" spans="1:8" ht="18" customHeight="1" x14ac:dyDescent="0.25">
      <c r="A18" s="77" t="s">
        <v>116</v>
      </c>
      <c r="B18" s="117">
        <v>100</v>
      </c>
      <c r="C18" s="118"/>
      <c r="D18" s="14">
        <v>1.1599999999999999</v>
      </c>
      <c r="E18" s="14">
        <v>5.86</v>
      </c>
      <c r="F18" s="14">
        <v>11.3</v>
      </c>
      <c r="G18" s="14">
        <v>102.2</v>
      </c>
      <c r="H18" s="26">
        <v>43</v>
      </c>
    </row>
    <row r="19" spans="1:8" ht="27" customHeight="1" x14ac:dyDescent="0.3">
      <c r="A19" s="15" t="s">
        <v>69</v>
      </c>
      <c r="B19" s="115">
        <v>250</v>
      </c>
      <c r="C19" s="116"/>
      <c r="D19" s="13">
        <v>17.38</v>
      </c>
      <c r="E19" s="13">
        <v>6.18</v>
      </c>
      <c r="F19" s="13">
        <v>40.28</v>
      </c>
      <c r="G19" s="13">
        <v>286.39999999999998</v>
      </c>
      <c r="H19" s="20">
        <v>112</v>
      </c>
    </row>
    <row r="20" spans="1:8" ht="18.75" x14ac:dyDescent="0.3">
      <c r="A20" s="46" t="s">
        <v>90</v>
      </c>
      <c r="B20" s="98">
        <v>250</v>
      </c>
      <c r="C20" s="99"/>
      <c r="D20" s="18">
        <v>7.84</v>
      </c>
      <c r="E20" s="18">
        <v>16.02</v>
      </c>
      <c r="F20" s="18">
        <v>20.3</v>
      </c>
      <c r="G20" s="18">
        <v>257.10000000000002</v>
      </c>
      <c r="H20" s="20">
        <v>259</v>
      </c>
    </row>
    <row r="21" spans="1:8" ht="18" customHeight="1" x14ac:dyDescent="0.3">
      <c r="A21" s="12" t="s">
        <v>13</v>
      </c>
      <c r="B21" s="101">
        <v>200</v>
      </c>
      <c r="C21" s="102"/>
      <c r="D21" s="7">
        <v>0.3</v>
      </c>
      <c r="E21" s="7">
        <v>0.1</v>
      </c>
      <c r="F21" s="7">
        <v>23.666666666666668</v>
      </c>
      <c r="G21" s="7">
        <v>96</v>
      </c>
      <c r="H21" s="20">
        <v>349</v>
      </c>
    </row>
    <row r="22" spans="1:8" ht="18" customHeight="1" x14ac:dyDescent="0.3">
      <c r="A22" s="46" t="s">
        <v>14</v>
      </c>
      <c r="B22" s="98">
        <v>30</v>
      </c>
      <c r="C22" s="99"/>
      <c r="D22" s="7">
        <v>1.5</v>
      </c>
      <c r="E22" s="7">
        <v>0.3</v>
      </c>
      <c r="F22" s="7">
        <v>13.800000000000002</v>
      </c>
      <c r="G22" s="7">
        <v>63.521999999999998</v>
      </c>
      <c r="H22" s="20" t="s">
        <v>61</v>
      </c>
    </row>
    <row r="23" spans="1:8" ht="18" customHeight="1" x14ac:dyDescent="0.3">
      <c r="A23" s="46" t="s">
        <v>15</v>
      </c>
      <c r="B23" s="98">
        <v>30</v>
      </c>
      <c r="C23" s="99"/>
      <c r="D23" s="7">
        <v>2.25</v>
      </c>
      <c r="E23" s="7">
        <v>0.22200000000000003</v>
      </c>
      <c r="F23" s="7">
        <v>14.549999999999999</v>
      </c>
      <c r="G23" s="7">
        <v>69.3</v>
      </c>
      <c r="H23" s="20" t="s">
        <v>61</v>
      </c>
    </row>
    <row r="24" spans="1:8" s="37" customFormat="1" ht="18" customHeight="1" x14ac:dyDescent="0.25">
      <c r="A24" s="9" t="s">
        <v>16</v>
      </c>
      <c r="B24" s="103">
        <f>SUM(B18:C23)</f>
        <v>860</v>
      </c>
      <c r="C24" s="104"/>
      <c r="D24" s="4">
        <f>SUM(D18:D23)</f>
        <v>30.43</v>
      </c>
      <c r="E24" s="4">
        <f t="shared" ref="E24:G24" si="0">SUM(E18:E23)</f>
        <v>28.682000000000002</v>
      </c>
      <c r="F24" s="4">
        <f t="shared" si="0"/>
        <v>123.89666666666666</v>
      </c>
      <c r="G24" s="4">
        <f t="shared" si="0"/>
        <v>874.52200000000005</v>
      </c>
      <c r="H24" s="25"/>
    </row>
    <row r="25" spans="1:8" s="31" customFormat="1" ht="18" customHeight="1" x14ac:dyDescent="0.25">
      <c r="A25" s="35" t="s">
        <v>17</v>
      </c>
      <c r="B25" s="119"/>
      <c r="C25" s="120"/>
      <c r="D25" s="4">
        <f>D16+D24</f>
        <v>47.018000000000001</v>
      </c>
      <c r="E25" s="4">
        <f>E16+E24</f>
        <v>45.271000000000001</v>
      </c>
      <c r="F25" s="4">
        <f>F16+F24</f>
        <v>224.35866666666666</v>
      </c>
      <c r="G25" s="4">
        <f>G16+G24</f>
        <v>1475.0219999999999</v>
      </c>
      <c r="H25" s="8"/>
    </row>
    <row r="26" spans="1:8" ht="18" customHeight="1" x14ac:dyDescent="0.25">
      <c r="A26" s="112" t="s">
        <v>35</v>
      </c>
      <c r="B26" s="113"/>
      <c r="C26" s="113"/>
      <c r="D26" s="113"/>
      <c r="E26" s="113"/>
      <c r="F26" s="113"/>
      <c r="G26" s="114"/>
      <c r="H26" s="76"/>
    </row>
    <row r="27" spans="1:8" ht="18" customHeight="1" x14ac:dyDescent="0.25">
      <c r="A27" s="112" t="s">
        <v>36</v>
      </c>
      <c r="B27" s="113"/>
      <c r="C27" s="114"/>
      <c r="D27" s="4"/>
      <c r="E27" s="4"/>
      <c r="F27" s="4"/>
      <c r="G27" s="4"/>
      <c r="H27" s="76"/>
    </row>
    <row r="28" spans="1:8" ht="18.75" x14ac:dyDescent="0.3">
      <c r="A28" s="5" t="s">
        <v>31</v>
      </c>
      <c r="B28" s="101">
        <v>200</v>
      </c>
      <c r="C28" s="102"/>
      <c r="D28" s="7">
        <v>8.4</v>
      </c>
      <c r="E28" s="7">
        <v>9.6</v>
      </c>
      <c r="F28" s="7">
        <v>20.8</v>
      </c>
      <c r="G28" s="7">
        <v>235</v>
      </c>
      <c r="H28" s="20">
        <v>334</v>
      </c>
    </row>
    <row r="29" spans="1:8" ht="36" customHeight="1" x14ac:dyDescent="0.3">
      <c r="A29" s="5" t="s">
        <v>30</v>
      </c>
      <c r="B29" s="101">
        <v>110</v>
      </c>
      <c r="C29" s="102"/>
      <c r="D29" s="14">
        <v>11.65</v>
      </c>
      <c r="E29" s="14">
        <v>7.08</v>
      </c>
      <c r="F29" s="14">
        <v>12.727272727272727</v>
      </c>
      <c r="G29" s="14">
        <v>183.69</v>
      </c>
      <c r="H29" s="20" t="s">
        <v>101</v>
      </c>
    </row>
    <row r="30" spans="1:8" ht="18" customHeight="1" x14ac:dyDescent="0.3">
      <c r="A30" s="46" t="s">
        <v>15</v>
      </c>
      <c r="B30" s="98">
        <v>40</v>
      </c>
      <c r="C30" s="99"/>
      <c r="D30" s="7">
        <v>3</v>
      </c>
      <c r="E30" s="7">
        <v>0.29600000000000004</v>
      </c>
      <c r="F30" s="7">
        <v>19.399999999999999</v>
      </c>
      <c r="G30" s="7">
        <v>92.4</v>
      </c>
      <c r="H30" s="20" t="s">
        <v>61</v>
      </c>
    </row>
    <row r="31" spans="1:8" ht="18" customHeight="1" x14ac:dyDescent="0.3">
      <c r="A31" s="17" t="s">
        <v>18</v>
      </c>
      <c r="B31" s="98">
        <v>200</v>
      </c>
      <c r="C31" s="99"/>
      <c r="D31" s="7">
        <v>0.26</v>
      </c>
      <c r="E31" s="7">
        <v>0.05</v>
      </c>
      <c r="F31" s="7">
        <v>12.26</v>
      </c>
      <c r="G31" s="7">
        <v>49.72</v>
      </c>
      <c r="H31" s="20">
        <v>377</v>
      </c>
    </row>
    <row r="32" spans="1:8" s="37" customFormat="1" ht="18" customHeight="1" x14ac:dyDescent="0.25">
      <c r="A32" s="9" t="s">
        <v>10</v>
      </c>
      <c r="B32" s="103">
        <f>SUM(B28:C31)</f>
        <v>550</v>
      </c>
      <c r="C32" s="104"/>
      <c r="D32" s="10">
        <f>SUM(D28:D31)</f>
        <v>23.310000000000002</v>
      </c>
      <c r="E32" s="10">
        <f>SUM(E28:E31)</f>
        <v>17.026</v>
      </c>
      <c r="F32" s="10">
        <f>SUM(F28:F31)</f>
        <v>65.187272727272727</v>
      </c>
      <c r="G32" s="10">
        <f>SUM(G28:G31)</f>
        <v>560.81000000000006</v>
      </c>
      <c r="H32" s="25"/>
    </row>
    <row r="33" spans="1:8" ht="18" customHeight="1" x14ac:dyDescent="0.25">
      <c r="A33" s="112" t="s">
        <v>34</v>
      </c>
      <c r="B33" s="113"/>
      <c r="C33" s="114"/>
      <c r="D33" s="4"/>
      <c r="E33" s="4"/>
      <c r="F33" s="4"/>
      <c r="G33" s="4"/>
      <c r="H33" s="76"/>
    </row>
    <row r="34" spans="1:8" ht="18.75" x14ac:dyDescent="0.25">
      <c r="A34" s="80" t="s">
        <v>113</v>
      </c>
      <c r="B34" s="163">
        <v>100</v>
      </c>
      <c r="C34" s="164"/>
      <c r="D34" s="38">
        <v>2.5</v>
      </c>
      <c r="E34" s="38">
        <v>6.5</v>
      </c>
      <c r="F34" s="38">
        <v>11.2</v>
      </c>
      <c r="G34" s="38">
        <v>112</v>
      </c>
      <c r="H34" s="79" t="s">
        <v>112</v>
      </c>
    </row>
    <row r="35" spans="1:8" ht="18.75" x14ac:dyDescent="0.3">
      <c r="A35" s="19" t="s">
        <v>21</v>
      </c>
      <c r="B35" s="117">
        <v>250</v>
      </c>
      <c r="C35" s="118"/>
      <c r="D35" s="16">
        <v>10.125</v>
      </c>
      <c r="E35" s="16">
        <v>7.6</v>
      </c>
      <c r="F35" s="16">
        <v>9.85</v>
      </c>
      <c r="G35" s="16">
        <v>148.30000000000001</v>
      </c>
      <c r="H35" s="20">
        <v>102</v>
      </c>
    </row>
    <row r="36" spans="1:8" ht="18.75" x14ac:dyDescent="0.3">
      <c r="A36" s="17" t="s">
        <v>81</v>
      </c>
      <c r="B36" s="125">
        <v>100</v>
      </c>
      <c r="C36" s="126"/>
      <c r="D36" s="39">
        <v>5.6</v>
      </c>
      <c r="E36" s="39">
        <v>2.6</v>
      </c>
      <c r="F36" s="39">
        <v>10.199999999999999</v>
      </c>
      <c r="G36" s="39">
        <v>148</v>
      </c>
      <c r="H36" s="20" t="s">
        <v>102</v>
      </c>
    </row>
    <row r="37" spans="1:8" ht="18.75" x14ac:dyDescent="0.3">
      <c r="A37" s="46" t="s">
        <v>11</v>
      </c>
      <c r="B37" s="98">
        <v>180</v>
      </c>
      <c r="C37" s="99"/>
      <c r="D37" s="7">
        <v>5.88</v>
      </c>
      <c r="E37" s="7">
        <v>12.71</v>
      </c>
      <c r="F37" s="7">
        <v>14.27</v>
      </c>
      <c r="G37" s="7">
        <v>258</v>
      </c>
      <c r="H37" s="20">
        <v>171</v>
      </c>
    </row>
    <row r="38" spans="1:8" ht="18.75" x14ac:dyDescent="0.3">
      <c r="A38" s="12" t="s">
        <v>26</v>
      </c>
      <c r="B38" s="101">
        <v>200</v>
      </c>
      <c r="C38" s="102"/>
      <c r="D38" s="14">
        <v>0.17</v>
      </c>
      <c r="E38" s="14">
        <v>0.04</v>
      </c>
      <c r="F38" s="7">
        <v>23.1</v>
      </c>
      <c r="G38" s="7">
        <v>93.5</v>
      </c>
      <c r="H38" s="20">
        <v>639</v>
      </c>
    </row>
    <row r="39" spans="1:8" ht="18" customHeight="1" x14ac:dyDescent="0.3">
      <c r="A39" s="46" t="s">
        <v>14</v>
      </c>
      <c r="B39" s="98">
        <v>20</v>
      </c>
      <c r="C39" s="99"/>
      <c r="D39" s="7">
        <v>1</v>
      </c>
      <c r="E39" s="7">
        <v>0.2</v>
      </c>
      <c r="F39" s="7">
        <v>9.2000000000000011</v>
      </c>
      <c r="G39" s="7">
        <v>42.347999999999999</v>
      </c>
      <c r="H39" s="20" t="s">
        <v>61</v>
      </c>
    </row>
    <row r="40" spans="1:8" ht="18" customHeight="1" x14ac:dyDescent="0.3">
      <c r="A40" s="46" t="s">
        <v>15</v>
      </c>
      <c r="B40" s="98">
        <v>30</v>
      </c>
      <c r="C40" s="99"/>
      <c r="D40" s="7">
        <v>2.25</v>
      </c>
      <c r="E40" s="7">
        <v>0.22200000000000003</v>
      </c>
      <c r="F40" s="7">
        <v>14.549999999999999</v>
      </c>
      <c r="G40" s="7">
        <v>69.3</v>
      </c>
      <c r="H40" s="20" t="s">
        <v>61</v>
      </c>
    </row>
    <row r="41" spans="1:8" s="37" customFormat="1" ht="18" customHeight="1" x14ac:dyDescent="0.25">
      <c r="A41" s="9" t="s">
        <v>16</v>
      </c>
      <c r="B41" s="103">
        <f>SUM(B34:C40)</f>
        <v>880</v>
      </c>
      <c r="C41" s="104"/>
      <c r="D41" s="4">
        <f>SUM(D34:D40)</f>
        <v>27.525000000000002</v>
      </c>
      <c r="E41" s="4">
        <f>SUM(E34:E40)</f>
        <v>29.872</v>
      </c>
      <c r="F41" s="4">
        <f t="shared" ref="F41:G41" si="1">SUM(F34:F40)</f>
        <v>92.37</v>
      </c>
      <c r="G41" s="4">
        <f t="shared" si="1"/>
        <v>871.44799999999987</v>
      </c>
      <c r="H41" s="25"/>
    </row>
    <row r="42" spans="1:8" s="31" customFormat="1" ht="18" customHeight="1" x14ac:dyDescent="0.25">
      <c r="A42" s="35" t="s">
        <v>17</v>
      </c>
      <c r="B42" s="119"/>
      <c r="C42" s="120"/>
      <c r="D42" s="4">
        <f>D32+D41</f>
        <v>50.835000000000008</v>
      </c>
      <c r="E42" s="4">
        <f>E32+E41</f>
        <v>46.897999999999996</v>
      </c>
      <c r="F42" s="4">
        <f>F32+F41</f>
        <v>157.55727272727273</v>
      </c>
      <c r="G42" s="4">
        <f>G32+G41</f>
        <v>1432.2579999999998</v>
      </c>
      <c r="H42" s="8"/>
    </row>
    <row r="43" spans="1:8" ht="18" customHeight="1" x14ac:dyDescent="0.25">
      <c r="A43" s="112" t="s">
        <v>37</v>
      </c>
      <c r="B43" s="113"/>
      <c r="C43" s="113"/>
      <c r="D43" s="113"/>
      <c r="E43" s="113"/>
      <c r="F43" s="113"/>
      <c r="G43" s="114"/>
      <c r="H43" s="76"/>
    </row>
    <row r="44" spans="1:8" ht="18" customHeight="1" x14ac:dyDescent="0.25">
      <c r="A44" s="112" t="s">
        <v>36</v>
      </c>
      <c r="B44" s="113"/>
      <c r="C44" s="114"/>
      <c r="D44" s="4"/>
      <c r="E44" s="4"/>
      <c r="F44" s="4"/>
      <c r="G44" s="4"/>
      <c r="H44" s="76"/>
    </row>
    <row r="45" spans="1:8" ht="37.5" x14ac:dyDescent="0.3">
      <c r="A45" s="63" t="s">
        <v>95</v>
      </c>
      <c r="B45" s="105">
        <v>255</v>
      </c>
      <c r="C45" s="106"/>
      <c r="D45" s="16">
        <f>10.6-2.76-2</f>
        <v>5.84</v>
      </c>
      <c r="E45" s="16">
        <v>10</v>
      </c>
      <c r="F45" s="16">
        <f>72.5-13+2.56-8</f>
        <v>54.06</v>
      </c>
      <c r="G45" s="16">
        <v>329.6</v>
      </c>
      <c r="H45" s="82">
        <v>175</v>
      </c>
    </row>
    <row r="46" spans="1:8" ht="18" customHeight="1" x14ac:dyDescent="0.3">
      <c r="A46" s="46" t="s">
        <v>74</v>
      </c>
      <c r="B46" s="101">
        <v>10</v>
      </c>
      <c r="C46" s="102"/>
      <c r="D46" s="7">
        <v>0.1</v>
      </c>
      <c r="E46" s="7">
        <v>7.25</v>
      </c>
      <c r="F46" s="7">
        <v>0.13999999999999996</v>
      </c>
      <c r="G46" s="7">
        <v>65.84</v>
      </c>
      <c r="H46" s="20">
        <v>14</v>
      </c>
    </row>
    <row r="47" spans="1:8" ht="18" customHeight="1" x14ac:dyDescent="0.3">
      <c r="A47" s="46" t="s">
        <v>111</v>
      </c>
      <c r="B47" s="101">
        <v>10</v>
      </c>
      <c r="C47" s="102"/>
      <c r="D47" s="7">
        <v>2.6</v>
      </c>
      <c r="E47" s="7">
        <v>2.7</v>
      </c>
      <c r="F47" s="7">
        <v>0</v>
      </c>
      <c r="G47" s="7">
        <v>34.6</v>
      </c>
      <c r="H47" s="20">
        <v>15</v>
      </c>
    </row>
    <row r="48" spans="1:8" ht="18" customHeight="1" x14ac:dyDescent="0.3">
      <c r="A48" s="46" t="s">
        <v>121</v>
      </c>
      <c r="B48" s="101">
        <v>40</v>
      </c>
      <c r="C48" s="102"/>
      <c r="D48" s="7">
        <v>5.0999999999999996</v>
      </c>
      <c r="E48" s="7">
        <v>4.5999999999999996</v>
      </c>
      <c r="F48" s="7">
        <v>0.3</v>
      </c>
      <c r="G48" s="7">
        <v>63</v>
      </c>
      <c r="H48" s="20">
        <v>209</v>
      </c>
    </row>
    <row r="49" spans="1:8" ht="18" customHeight="1" x14ac:dyDescent="0.3">
      <c r="A49" s="46" t="s">
        <v>82</v>
      </c>
      <c r="B49" s="98">
        <v>40</v>
      </c>
      <c r="C49" s="99"/>
      <c r="D49" s="7">
        <v>2</v>
      </c>
      <c r="E49" s="7">
        <v>2</v>
      </c>
      <c r="F49" s="7">
        <v>12.8</v>
      </c>
      <c r="G49" s="7">
        <v>77.2</v>
      </c>
      <c r="H49" s="20" t="s">
        <v>61</v>
      </c>
    </row>
    <row r="50" spans="1:8" ht="18" customHeight="1" x14ac:dyDescent="0.3">
      <c r="A50" s="46" t="s">
        <v>73</v>
      </c>
      <c r="B50" s="98">
        <v>200</v>
      </c>
      <c r="C50" s="99"/>
      <c r="D50" s="7">
        <v>0.17</v>
      </c>
      <c r="E50" s="7">
        <v>0.04</v>
      </c>
      <c r="F50" s="7">
        <v>10.5</v>
      </c>
      <c r="G50" s="7">
        <v>43.04</v>
      </c>
      <c r="H50" s="20">
        <v>376</v>
      </c>
    </row>
    <row r="51" spans="1:8" s="37" customFormat="1" ht="18" customHeight="1" x14ac:dyDescent="0.25">
      <c r="A51" s="9" t="s">
        <v>10</v>
      </c>
      <c r="B51" s="103">
        <f>SUM(B45:C50)</f>
        <v>555</v>
      </c>
      <c r="C51" s="104"/>
      <c r="D51" s="10">
        <f>SUM(D45:D50)</f>
        <v>15.809999999999999</v>
      </c>
      <c r="E51" s="10">
        <f t="shared" ref="E51:G51" si="2">SUM(E45:E50)</f>
        <v>26.589999999999996</v>
      </c>
      <c r="F51" s="10">
        <f t="shared" si="2"/>
        <v>77.8</v>
      </c>
      <c r="G51" s="10">
        <f t="shared" si="2"/>
        <v>613.28000000000009</v>
      </c>
      <c r="H51" s="25"/>
    </row>
    <row r="52" spans="1:8" ht="18" customHeight="1" x14ac:dyDescent="0.25">
      <c r="A52" s="112" t="s">
        <v>34</v>
      </c>
      <c r="B52" s="113"/>
      <c r="C52" s="114"/>
      <c r="D52" s="4"/>
      <c r="E52" s="4"/>
      <c r="F52" s="4"/>
      <c r="G52" s="4"/>
      <c r="H52" s="76"/>
    </row>
    <row r="53" spans="1:8" ht="35.25" customHeight="1" x14ac:dyDescent="0.25">
      <c r="A53" s="80" t="s">
        <v>117</v>
      </c>
      <c r="B53" s="163">
        <v>100</v>
      </c>
      <c r="C53" s="164"/>
      <c r="D53" s="38">
        <v>3.5</v>
      </c>
      <c r="E53" s="38">
        <v>4</v>
      </c>
      <c r="F53" s="38">
        <v>6.8</v>
      </c>
      <c r="G53" s="38">
        <v>76</v>
      </c>
      <c r="H53" s="78" t="s">
        <v>110</v>
      </c>
    </row>
    <row r="54" spans="1:8" ht="18" customHeight="1" x14ac:dyDescent="0.3">
      <c r="A54" s="47" t="s">
        <v>55</v>
      </c>
      <c r="B54" s="133">
        <v>250</v>
      </c>
      <c r="C54" s="134"/>
      <c r="D54" s="8">
        <v>9.69</v>
      </c>
      <c r="E54" s="14">
        <v>12.97</v>
      </c>
      <c r="F54" s="14">
        <v>13.43</v>
      </c>
      <c r="G54" s="8">
        <v>209.27</v>
      </c>
      <c r="H54" s="20">
        <v>102</v>
      </c>
    </row>
    <row r="55" spans="1:8" ht="18" customHeight="1" x14ac:dyDescent="0.3">
      <c r="A55" s="5" t="s">
        <v>63</v>
      </c>
      <c r="B55" s="101">
        <v>180</v>
      </c>
      <c r="C55" s="102"/>
      <c r="D55" s="7">
        <v>12.35</v>
      </c>
      <c r="E55" s="7">
        <v>8.75</v>
      </c>
      <c r="F55" s="7">
        <v>18.96</v>
      </c>
      <c r="G55" s="7">
        <v>251.1</v>
      </c>
      <c r="H55" s="20">
        <v>198</v>
      </c>
    </row>
    <row r="56" spans="1:8" ht="18" customHeight="1" x14ac:dyDescent="0.3">
      <c r="A56" s="47" t="s">
        <v>19</v>
      </c>
      <c r="B56" s="133">
        <v>110</v>
      </c>
      <c r="C56" s="134"/>
      <c r="D56" s="18">
        <v>7.8090909090909086</v>
      </c>
      <c r="E56" s="18">
        <v>7.6999999999999993</v>
      </c>
      <c r="F56" s="18">
        <v>8.0909090909090917</v>
      </c>
      <c r="G56" s="18">
        <v>132.54</v>
      </c>
      <c r="H56" s="20" t="s">
        <v>28</v>
      </c>
    </row>
    <row r="57" spans="1:8" ht="18" customHeight="1" x14ac:dyDescent="0.3">
      <c r="A57" s="12" t="s">
        <v>13</v>
      </c>
      <c r="B57" s="105">
        <v>200</v>
      </c>
      <c r="C57" s="106"/>
      <c r="D57" s="7">
        <v>0.3</v>
      </c>
      <c r="E57" s="7">
        <v>0.1</v>
      </c>
      <c r="F57" s="7">
        <v>23.666666666666668</v>
      </c>
      <c r="G57" s="7">
        <v>96</v>
      </c>
      <c r="H57" s="20">
        <v>349</v>
      </c>
    </row>
    <row r="58" spans="1:8" ht="18" customHeight="1" x14ac:dyDescent="0.3">
      <c r="A58" s="46" t="s">
        <v>14</v>
      </c>
      <c r="B58" s="98">
        <v>20</v>
      </c>
      <c r="C58" s="99"/>
      <c r="D58" s="7">
        <v>1</v>
      </c>
      <c r="E58" s="7">
        <v>0.2</v>
      </c>
      <c r="F58" s="7">
        <v>9.2000000000000011</v>
      </c>
      <c r="G58" s="7">
        <v>42.347999999999999</v>
      </c>
      <c r="H58" s="20" t="s">
        <v>61</v>
      </c>
    </row>
    <row r="59" spans="1:8" ht="18" customHeight="1" x14ac:dyDescent="0.3">
      <c r="A59" s="46" t="s">
        <v>15</v>
      </c>
      <c r="B59" s="98">
        <v>30</v>
      </c>
      <c r="C59" s="99"/>
      <c r="D59" s="7">
        <v>2.25</v>
      </c>
      <c r="E59" s="7">
        <v>0.22200000000000003</v>
      </c>
      <c r="F59" s="7">
        <v>14.549999999999999</v>
      </c>
      <c r="G59" s="7">
        <v>69.3</v>
      </c>
      <c r="H59" s="20" t="s">
        <v>61</v>
      </c>
    </row>
    <row r="60" spans="1:8" s="37" customFormat="1" ht="18" customHeight="1" x14ac:dyDescent="0.25">
      <c r="A60" s="9" t="s">
        <v>16</v>
      </c>
      <c r="B60" s="103">
        <f>SUM(B53:C59)</f>
        <v>890</v>
      </c>
      <c r="C60" s="104"/>
      <c r="D60" s="4">
        <f>SUM(D53:D59)</f>
        <v>36.899090909090901</v>
      </c>
      <c r="E60" s="4">
        <f>SUM(E53:E59)</f>
        <v>33.942000000000007</v>
      </c>
      <c r="F60" s="4">
        <f>SUM(F53:F59)</f>
        <v>94.697575757575763</v>
      </c>
      <c r="G60" s="4">
        <f>SUM(G53:G59)</f>
        <v>876.55799999999988</v>
      </c>
      <c r="H60" s="25"/>
    </row>
    <row r="61" spans="1:8" s="31" customFormat="1" ht="18" customHeight="1" x14ac:dyDescent="0.25">
      <c r="A61" s="35" t="s">
        <v>17</v>
      </c>
      <c r="B61" s="119"/>
      <c r="C61" s="120"/>
      <c r="D61" s="4">
        <f>D51+D60</f>
        <v>52.709090909090904</v>
      </c>
      <c r="E61" s="4">
        <f>E51+E60</f>
        <v>60.532000000000004</v>
      </c>
      <c r="F61" s="4">
        <f>F51+F60</f>
        <v>172.49757575757576</v>
      </c>
      <c r="G61" s="4">
        <f>G51+G60</f>
        <v>1489.838</v>
      </c>
      <c r="H61" s="8"/>
    </row>
    <row r="62" spans="1:8" ht="18" customHeight="1" x14ac:dyDescent="0.25">
      <c r="A62" s="112" t="s">
        <v>38</v>
      </c>
      <c r="B62" s="113"/>
      <c r="C62" s="113"/>
      <c r="D62" s="113"/>
      <c r="E62" s="113"/>
      <c r="F62" s="113"/>
      <c r="G62" s="114"/>
      <c r="H62" s="76"/>
    </row>
    <row r="63" spans="1:8" ht="18" customHeight="1" x14ac:dyDescent="0.25">
      <c r="A63" s="43" t="s">
        <v>36</v>
      </c>
      <c r="B63" s="112"/>
      <c r="C63" s="114"/>
      <c r="D63" s="4"/>
      <c r="E63" s="4"/>
      <c r="F63" s="4"/>
      <c r="G63" s="4"/>
      <c r="H63" s="76"/>
    </row>
    <row r="64" spans="1:8" ht="18.75" x14ac:dyDescent="0.3">
      <c r="A64" s="47" t="s">
        <v>53</v>
      </c>
      <c r="B64" s="123">
        <v>200</v>
      </c>
      <c r="C64" s="124"/>
      <c r="D64" s="18">
        <v>5.0599999999999996</v>
      </c>
      <c r="E64" s="18">
        <v>20.8</v>
      </c>
      <c r="F64" s="18">
        <v>53.6</v>
      </c>
      <c r="G64" s="18">
        <v>376.4</v>
      </c>
      <c r="H64" s="20">
        <v>234</v>
      </c>
    </row>
    <row r="65" spans="1:8" ht="18" customHeight="1" x14ac:dyDescent="0.3">
      <c r="A65" s="17" t="s">
        <v>81</v>
      </c>
      <c r="B65" s="125">
        <v>100</v>
      </c>
      <c r="C65" s="126"/>
      <c r="D65" s="39">
        <v>5.6</v>
      </c>
      <c r="E65" s="39">
        <v>2.6</v>
      </c>
      <c r="F65" s="39">
        <v>10.199999999999999</v>
      </c>
      <c r="G65" s="39">
        <v>74.599999999999994</v>
      </c>
      <c r="H65" s="20" t="s">
        <v>102</v>
      </c>
    </row>
    <row r="66" spans="1:8" ht="18" customHeight="1" x14ac:dyDescent="0.3">
      <c r="A66" s="46" t="s">
        <v>82</v>
      </c>
      <c r="B66" s="127">
        <v>50</v>
      </c>
      <c r="C66" s="128"/>
      <c r="D66" s="7">
        <v>2.5</v>
      </c>
      <c r="E66" s="7">
        <v>2.5</v>
      </c>
      <c r="F66" s="7">
        <v>16</v>
      </c>
      <c r="G66" s="7">
        <v>96.5</v>
      </c>
      <c r="H66" s="20" t="s">
        <v>61</v>
      </c>
    </row>
    <row r="67" spans="1:8" ht="18" customHeight="1" x14ac:dyDescent="0.3">
      <c r="A67" s="46" t="s">
        <v>9</v>
      </c>
      <c r="B67" s="129">
        <v>200</v>
      </c>
      <c r="C67" s="130"/>
      <c r="D67" s="7">
        <v>0.17</v>
      </c>
      <c r="E67" s="7">
        <v>0.04</v>
      </c>
      <c r="F67" s="7">
        <v>10.5</v>
      </c>
      <c r="G67" s="7">
        <v>43.04</v>
      </c>
      <c r="H67" s="20">
        <v>376</v>
      </c>
    </row>
    <row r="68" spans="1:8" s="31" customFormat="1" ht="18" customHeight="1" x14ac:dyDescent="0.25">
      <c r="A68" s="9" t="s">
        <v>10</v>
      </c>
      <c r="B68" s="131">
        <f>SUM(B64:C67)</f>
        <v>550</v>
      </c>
      <c r="C68" s="132"/>
      <c r="D68" s="10">
        <f>SUM(D64:D67)</f>
        <v>13.33</v>
      </c>
      <c r="E68" s="10">
        <f t="shared" ref="E68:G68" si="3">SUM(E64:E67)</f>
        <v>25.94</v>
      </c>
      <c r="F68" s="10">
        <f t="shared" si="3"/>
        <v>90.3</v>
      </c>
      <c r="G68" s="10">
        <f t="shared" si="3"/>
        <v>590.54</v>
      </c>
      <c r="H68" s="25"/>
    </row>
    <row r="69" spans="1:8" s="31" customFormat="1" ht="18" customHeight="1" x14ac:dyDescent="0.25">
      <c r="A69" s="112" t="s">
        <v>34</v>
      </c>
      <c r="B69" s="113"/>
      <c r="C69" s="11"/>
      <c r="D69" s="4"/>
      <c r="E69" s="4"/>
      <c r="F69" s="4"/>
      <c r="G69" s="4"/>
      <c r="H69" s="49"/>
    </row>
    <row r="70" spans="1:8" s="31" customFormat="1" ht="44.25" customHeight="1" x14ac:dyDescent="0.25">
      <c r="A70" s="84" t="s">
        <v>114</v>
      </c>
      <c r="B70" s="173">
        <v>100</v>
      </c>
      <c r="C70" s="173"/>
      <c r="D70" s="38">
        <v>1.1599999999999999</v>
      </c>
      <c r="E70" s="38">
        <v>0.16</v>
      </c>
      <c r="F70" s="38">
        <v>5.16</v>
      </c>
      <c r="G70" s="38">
        <v>26.3</v>
      </c>
      <c r="H70" s="79" t="s">
        <v>8</v>
      </c>
    </row>
    <row r="71" spans="1:8" ht="18.75" x14ac:dyDescent="0.3">
      <c r="A71" s="19" t="s">
        <v>52</v>
      </c>
      <c r="B71" s="121">
        <v>250</v>
      </c>
      <c r="C71" s="122"/>
      <c r="D71" s="44">
        <v>6.8</v>
      </c>
      <c r="E71" s="44">
        <v>19.399999999999999</v>
      </c>
      <c r="F71" s="44">
        <v>5.37</v>
      </c>
      <c r="G71" s="44">
        <v>203</v>
      </c>
      <c r="H71" s="20">
        <v>82</v>
      </c>
    </row>
    <row r="72" spans="1:8" ht="26.25" customHeight="1" x14ac:dyDescent="0.3">
      <c r="A72" s="15" t="s">
        <v>103</v>
      </c>
      <c r="B72" s="117">
        <v>110</v>
      </c>
      <c r="C72" s="118"/>
      <c r="D72" s="38">
        <v>6.1661157024793392</v>
      </c>
      <c r="E72" s="38">
        <v>5.206611570247933</v>
      </c>
      <c r="F72" s="38">
        <v>6.4710743801652884</v>
      </c>
      <c r="G72" s="38">
        <v>97.048264462809897</v>
      </c>
      <c r="H72" s="20" t="s">
        <v>104</v>
      </c>
    </row>
    <row r="73" spans="1:8" ht="18" customHeight="1" x14ac:dyDescent="0.3">
      <c r="A73" s="47" t="s">
        <v>86</v>
      </c>
      <c r="B73" s="133">
        <v>180</v>
      </c>
      <c r="C73" s="134"/>
      <c r="D73" s="16">
        <v>6.48</v>
      </c>
      <c r="E73" s="16">
        <v>11.03</v>
      </c>
      <c r="F73" s="16">
        <v>31.68</v>
      </c>
      <c r="G73" s="16">
        <v>252</v>
      </c>
      <c r="H73" s="20" t="s">
        <v>92</v>
      </c>
    </row>
    <row r="74" spans="1:8" ht="18" customHeight="1" x14ac:dyDescent="0.3">
      <c r="A74" s="12" t="s">
        <v>67</v>
      </c>
      <c r="B74" s="101">
        <v>200</v>
      </c>
      <c r="C74" s="102"/>
      <c r="D74" s="14">
        <v>0.27</v>
      </c>
      <c r="E74" s="14">
        <v>0.1</v>
      </c>
      <c r="F74" s="7">
        <v>26.55</v>
      </c>
      <c r="G74" s="7">
        <v>108.2</v>
      </c>
      <c r="H74" s="20">
        <v>396</v>
      </c>
    </row>
    <row r="75" spans="1:8" s="31" customFormat="1" ht="18" customHeight="1" x14ac:dyDescent="0.3">
      <c r="A75" s="46" t="s">
        <v>14</v>
      </c>
      <c r="B75" s="98">
        <v>30</v>
      </c>
      <c r="C75" s="99"/>
      <c r="D75" s="7">
        <v>1.5</v>
      </c>
      <c r="E75" s="7">
        <v>0.3</v>
      </c>
      <c r="F75" s="7">
        <v>13.8</v>
      </c>
      <c r="G75" s="7">
        <v>63.5</v>
      </c>
      <c r="H75" s="20" t="s">
        <v>61</v>
      </c>
    </row>
    <row r="76" spans="1:8" s="31" customFormat="1" ht="18" customHeight="1" x14ac:dyDescent="0.3">
      <c r="A76" s="46" t="s">
        <v>15</v>
      </c>
      <c r="B76" s="98">
        <v>30</v>
      </c>
      <c r="C76" s="99"/>
      <c r="D76" s="7">
        <v>2.25</v>
      </c>
      <c r="E76" s="7">
        <v>0.22200000000000003</v>
      </c>
      <c r="F76" s="7">
        <v>14.549999999999999</v>
      </c>
      <c r="G76" s="7">
        <v>69.3</v>
      </c>
      <c r="H76" s="20" t="s">
        <v>61</v>
      </c>
    </row>
    <row r="77" spans="1:8" s="31" customFormat="1" ht="18" customHeight="1" x14ac:dyDescent="0.25">
      <c r="A77" s="9" t="s">
        <v>16</v>
      </c>
      <c r="B77" s="103">
        <f>SUM(B70:C76)</f>
        <v>900</v>
      </c>
      <c r="C77" s="104"/>
      <c r="D77" s="4">
        <f>SUM(D70:D76)</f>
        <v>24.626115702479339</v>
      </c>
      <c r="E77" s="4">
        <f>SUM(E70:E76)</f>
        <v>36.418611570247933</v>
      </c>
      <c r="F77" s="4">
        <f>SUM(F70:F76)</f>
        <v>103.58107438016528</v>
      </c>
      <c r="G77" s="4">
        <f>SUM(G70:G76)</f>
        <v>819.34826446280988</v>
      </c>
      <c r="H77" s="25"/>
    </row>
    <row r="78" spans="1:8" ht="18" customHeight="1" x14ac:dyDescent="0.25">
      <c r="A78" s="35" t="s">
        <v>17</v>
      </c>
      <c r="B78" s="119"/>
      <c r="C78" s="120"/>
      <c r="D78" s="4">
        <f>D68+D77</f>
        <v>37.956115702479337</v>
      </c>
      <c r="E78" s="4">
        <f>E68+E77</f>
        <v>62.35861157024793</v>
      </c>
      <c r="F78" s="4">
        <f>F68+F77</f>
        <v>193.88107438016527</v>
      </c>
      <c r="G78" s="4">
        <f>G68+G77</f>
        <v>1409.8882644628097</v>
      </c>
      <c r="H78" s="8"/>
    </row>
    <row r="79" spans="1:8" ht="18" customHeight="1" x14ac:dyDescent="0.25">
      <c r="A79" s="112" t="s">
        <v>39</v>
      </c>
      <c r="B79" s="113"/>
      <c r="C79" s="113"/>
      <c r="D79" s="113"/>
      <c r="E79" s="113"/>
      <c r="F79" s="113"/>
      <c r="G79" s="114"/>
      <c r="H79" s="76"/>
    </row>
    <row r="80" spans="1:8" ht="18" customHeight="1" x14ac:dyDescent="0.25">
      <c r="A80" s="112" t="s">
        <v>36</v>
      </c>
      <c r="B80" s="113"/>
      <c r="C80" s="114"/>
      <c r="D80" s="4"/>
      <c r="E80" s="4"/>
      <c r="F80" s="4"/>
      <c r="G80" s="4"/>
      <c r="H80" s="76"/>
    </row>
    <row r="81" spans="1:8" ht="18.75" x14ac:dyDescent="0.3">
      <c r="A81" s="5" t="s">
        <v>62</v>
      </c>
      <c r="B81" s="149">
        <v>200</v>
      </c>
      <c r="C81" s="149"/>
      <c r="D81" s="7">
        <v>8.6333333333333329</v>
      </c>
      <c r="E81" s="7">
        <v>15</v>
      </c>
      <c r="F81" s="7">
        <v>46.7</v>
      </c>
      <c r="G81" s="7">
        <v>356.33</v>
      </c>
      <c r="H81" s="20">
        <v>204</v>
      </c>
    </row>
    <row r="82" spans="1:8" ht="18.75" x14ac:dyDescent="0.3">
      <c r="A82" s="46" t="s">
        <v>87</v>
      </c>
      <c r="B82" s="98">
        <v>100</v>
      </c>
      <c r="C82" s="99"/>
      <c r="D82" s="7">
        <f>0.9/100*150</f>
        <v>1.35</v>
      </c>
      <c r="E82" s="7">
        <f>0.23/100*150</f>
        <v>0.34499999999999997</v>
      </c>
      <c r="F82" s="7">
        <f>11.8/100*150-1.75</f>
        <v>15.950000000000003</v>
      </c>
      <c r="G82" s="7">
        <v>72.3</v>
      </c>
      <c r="H82" s="20" t="s">
        <v>61</v>
      </c>
    </row>
    <row r="83" spans="1:8" ht="18" customHeight="1" x14ac:dyDescent="0.3">
      <c r="A83" s="17" t="s">
        <v>18</v>
      </c>
      <c r="B83" s="98">
        <v>200</v>
      </c>
      <c r="C83" s="99"/>
      <c r="D83" s="7">
        <v>0.26</v>
      </c>
      <c r="E83" s="7">
        <v>0.05</v>
      </c>
      <c r="F83" s="7">
        <v>12.26</v>
      </c>
      <c r="G83" s="7">
        <v>49.72</v>
      </c>
      <c r="H83" s="20">
        <v>377</v>
      </c>
    </row>
    <row r="84" spans="1:8" ht="18" customHeight="1" x14ac:dyDescent="0.3">
      <c r="A84" s="61" t="s">
        <v>82</v>
      </c>
      <c r="B84" s="98">
        <f>'двух разовое 7-11лет'!B60</f>
        <v>50</v>
      </c>
      <c r="C84" s="99"/>
      <c r="D84" s="7">
        <v>2.5</v>
      </c>
      <c r="E84" s="7">
        <v>2.5</v>
      </c>
      <c r="F84" s="7">
        <v>16</v>
      </c>
      <c r="G84" s="7">
        <v>96.5</v>
      </c>
      <c r="H84" s="20" t="s">
        <v>61</v>
      </c>
    </row>
    <row r="85" spans="1:8" s="31" customFormat="1" ht="18" customHeight="1" x14ac:dyDescent="0.25">
      <c r="A85" s="9" t="s">
        <v>10</v>
      </c>
      <c r="B85" s="103">
        <f>SUM(B81:C84)</f>
        <v>550</v>
      </c>
      <c r="C85" s="104"/>
      <c r="D85" s="4">
        <f>SUM(D81:D84)</f>
        <v>12.743333333333332</v>
      </c>
      <c r="E85" s="4">
        <f t="shared" ref="E85:G85" si="4">SUM(E81:E84)</f>
        <v>17.895000000000003</v>
      </c>
      <c r="F85" s="4">
        <f t="shared" si="4"/>
        <v>90.910000000000011</v>
      </c>
      <c r="G85" s="4">
        <f t="shared" si="4"/>
        <v>574.85</v>
      </c>
      <c r="H85" s="25"/>
    </row>
    <row r="86" spans="1:8" s="31" customFormat="1" ht="18" customHeight="1" x14ac:dyDescent="0.25">
      <c r="A86" s="112" t="s">
        <v>34</v>
      </c>
      <c r="B86" s="113"/>
      <c r="C86" s="114"/>
      <c r="D86" s="4"/>
      <c r="E86" s="4"/>
      <c r="F86" s="4"/>
      <c r="G86" s="4"/>
      <c r="H86" s="49"/>
    </row>
    <row r="87" spans="1:8" s="31" customFormat="1" ht="18" customHeight="1" x14ac:dyDescent="0.25">
      <c r="A87" s="80" t="s">
        <v>113</v>
      </c>
      <c r="B87" s="161">
        <v>100</v>
      </c>
      <c r="C87" s="162"/>
      <c r="D87" s="18">
        <v>2.5</v>
      </c>
      <c r="E87" s="18">
        <v>6.5</v>
      </c>
      <c r="F87" s="18">
        <v>11.2</v>
      </c>
      <c r="G87" s="18">
        <v>112</v>
      </c>
      <c r="H87" s="49" t="s">
        <v>112</v>
      </c>
    </row>
    <row r="88" spans="1:8" ht="37.5" x14ac:dyDescent="0.25">
      <c r="A88" s="19" t="s">
        <v>70</v>
      </c>
      <c r="B88" s="150">
        <v>250</v>
      </c>
      <c r="C88" s="151"/>
      <c r="D88" s="21">
        <v>5.4</v>
      </c>
      <c r="E88" s="21">
        <v>13.32</v>
      </c>
      <c r="F88" s="21">
        <v>14.24</v>
      </c>
      <c r="G88" s="6">
        <v>198.45</v>
      </c>
      <c r="H88" s="82">
        <v>164</v>
      </c>
    </row>
    <row r="89" spans="1:8" ht="18" customHeight="1" x14ac:dyDescent="0.3">
      <c r="A89" s="46" t="s">
        <v>11</v>
      </c>
      <c r="B89" s="98">
        <v>180</v>
      </c>
      <c r="C89" s="99"/>
      <c r="D89" s="7">
        <v>5.9</v>
      </c>
      <c r="E89" s="7">
        <v>12.7</v>
      </c>
      <c r="F89" s="7">
        <v>14.3</v>
      </c>
      <c r="G89" s="7">
        <v>258</v>
      </c>
      <c r="H89" s="20">
        <v>171</v>
      </c>
    </row>
    <row r="90" spans="1:8" ht="31.5" customHeight="1" x14ac:dyDescent="0.3">
      <c r="A90" s="5" t="s">
        <v>30</v>
      </c>
      <c r="B90" s="101">
        <v>110</v>
      </c>
      <c r="C90" s="102"/>
      <c r="D90" s="14">
        <v>11.65</v>
      </c>
      <c r="E90" s="14">
        <v>7.08</v>
      </c>
      <c r="F90" s="14">
        <v>12.727272727272727</v>
      </c>
      <c r="G90" s="14">
        <v>183.69</v>
      </c>
      <c r="H90" s="20" t="s">
        <v>101</v>
      </c>
    </row>
    <row r="91" spans="1:8" ht="18" customHeight="1" x14ac:dyDescent="0.3">
      <c r="A91" s="12" t="s">
        <v>13</v>
      </c>
      <c r="B91" s="101">
        <v>200</v>
      </c>
      <c r="C91" s="102"/>
      <c r="D91" s="7">
        <v>0.3</v>
      </c>
      <c r="E91" s="7">
        <v>0.1</v>
      </c>
      <c r="F91" s="7">
        <v>23.666666666666668</v>
      </c>
      <c r="G91" s="7">
        <v>96</v>
      </c>
      <c r="H91" s="20">
        <v>349</v>
      </c>
    </row>
    <row r="92" spans="1:8" s="31" customFormat="1" ht="18" customHeight="1" x14ac:dyDescent="0.3">
      <c r="A92" s="46" t="s">
        <v>14</v>
      </c>
      <c r="B92" s="98">
        <v>20</v>
      </c>
      <c r="C92" s="99"/>
      <c r="D92" s="7">
        <v>1</v>
      </c>
      <c r="E92" s="7">
        <v>0.2</v>
      </c>
      <c r="F92" s="7">
        <v>9.2000000000000011</v>
      </c>
      <c r="G92" s="7">
        <v>42.347999999999999</v>
      </c>
      <c r="H92" s="20" t="s">
        <v>61</v>
      </c>
    </row>
    <row r="93" spans="1:8" s="31" customFormat="1" ht="18.75" customHeight="1" x14ac:dyDescent="0.3">
      <c r="A93" s="46" t="s">
        <v>15</v>
      </c>
      <c r="B93" s="98">
        <v>30</v>
      </c>
      <c r="C93" s="99"/>
      <c r="D93" s="7">
        <v>2.25</v>
      </c>
      <c r="E93" s="7">
        <v>0.22200000000000003</v>
      </c>
      <c r="F93" s="7">
        <v>14.549999999999999</v>
      </c>
      <c r="G93" s="7">
        <v>69.3</v>
      </c>
      <c r="H93" s="20" t="s">
        <v>61</v>
      </c>
    </row>
    <row r="94" spans="1:8" s="31" customFormat="1" ht="18.75" customHeight="1" x14ac:dyDescent="0.25">
      <c r="A94" s="9" t="s">
        <v>16</v>
      </c>
      <c r="B94" s="103">
        <f>SUM(B87:C93)</f>
        <v>890</v>
      </c>
      <c r="C94" s="104"/>
      <c r="D94" s="4">
        <f>SUM(D87:D93)</f>
        <v>29.000000000000004</v>
      </c>
      <c r="E94" s="4">
        <f>SUM(E87:E93)</f>
        <v>40.122</v>
      </c>
      <c r="F94" s="4">
        <f>SUM(F87:F93)</f>
        <v>99.883939393939386</v>
      </c>
      <c r="G94" s="4">
        <f>SUM(G87:G93)</f>
        <v>959.78800000000001</v>
      </c>
      <c r="H94" s="25"/>
    </row>
    <row r="95" spans="1:8" ht="18" customHeight="1" x14ac:dyDescent="0.25">
      <c r="A95" s="35" t="s">
        <v>17</v>
      </c>
      <c r="B95" s="119"/>
      <c r="C95" s="120"/>
      <c r="D95" s="4">
        <f>D85+D94</f>
        <v>41.743333333333339</v>
      </c>
      <c r="E95" s="4">
        <f>E85+E94</f>
        <v>58.017000000000003</v>
      </c>
      <c r="F95" s="4">
        <f>F85+F94</f>
        <v>190.79393939393941</v>
      </c>
      <c r="G95" s="4">
        <f>G85+G94</f>
        <v>1534.6379999999999</v>
      </c>
      <c r="H95" s="8"/>
    </row>
    <row r="96" spans="1:8" ht="18.75" x14ac:dyDescent="0.25">
      <c r="A96" s="112" t="s">
        <v>40</v>
      </c>
      <c r="B96" s="113"/>
      <c r="C96" s="113"/>
      <c r="D96" s="113"/>
      <c r="E96" s="113"/>
      <c r="F96" s="113"/>
      <c r="G96" s="114"/>
      <c r="H96" s="76"/>
    </row>
    <row r="97" spans="1:8" ht="18.75" customHeight="1" x14ac:dyDescent="0.25">
      <c r="A97" s="112" t="s">
        <v>36</v>
      </c>
      <c r="B97" s="113"/>
      <c r="C97" s="114"/>
      <c r="D97" s="4"/>
      <c r="E97" s="4"/>
      <c r="F97" s="4"/>
      <c r="G97" s="4"/>
      <c r="H97" s="76"/>
    </row>
    <row r="98" spans="1:8" ht="18.75" x14ac:dyDescent="0.3">
      <c r="A98" s="5" t="s">
        <v>88</v>
      </c>
      <c r="B98" s="105">
        <v>200</v>
      </c>
      <c r="C98" s="106"/>
      <c r="D98" s="16">
        <v>6.2</v>
      </c>
      <c r="E98" s="16">
        <v>9.1999999999999993</v>
      </c>
      <c r="F98" s="16">
        <f>72.5-13+2.56-8</f>
        <v>54.06</v>
      </c>
      <c r="G98" s="16">
        <v>323.83999999999997</v>
      </c>
      <c r="H98" s="20">
        <v>212</v>
      </c>
    </row>
    <row r="99" spans="1:8" ht="25.5" customHeight="1" x14ac:dyDescent="0.3">
      <c r="A99" s="61" t="s">
        <v>82</v>
      </c>
      <c r="B99" s="98">
        <v>50</v>
      </c>
      <c r="C99" s="99"/>
      <c r="D99" s="7">
        <v>2.5</v>
      </c>
      <c r="E99" s="7">
        <v>2.5</v>
      </c>
      <c r="F99" s="7">
        <v>16</v>
      </c>
      <c r="G99" s="7">
        <v>96.5</v>
      </c>
      <c r="H99" s="20" t="s">
        <v>61</v>
      </c>
    </row>
    <row r="100" spans="1:8" ht="18.75" x14ac:dyDescent="0.3">
      <c r="A100" s="61" t="s">
        <v>111</v>
      </c>
      <c r="B100" s="117">
        <v>10</v>
      </c>
      <c r="C100" s="118"/>
      <c r="D100" s="7">
        <v>2.6</v>
      </c>
      <c r="E100" s="7">
        <v>2.7</v>
      </c>
      <c r="F100" s="7">
        <v>0</v>
      </c>
      <c r="G100" s="7">
        <v>34.6</v>
      </c>
      <c r="H100" s="20">
        <v>15</v>
      </c>
    </row>
    <row r="101" spans="1:8" ht="18.75" x14ac:dyDescent="0.3">
      <c r="A101" s="46" t="s">
        <v>87</v>
      </c>
      <c r="B101" s="98">
        <v>100</v>
      </c>
      <c r="C101" s="99"/>
      <c r="D101" s="7">
        <f>0.9/100*150</f>
        <v>1.35</v>
      </c>
      <c r="E101" s="7">
        <f>0.23/100*150</f>
        <v>0.34499999999999997</v>
      </c>
      <c r="F101" s="7">
        <f>11.8/100*150-1.75</f>
        <v>15.950000000000003</v>
      </c>
      <c r="G101" s="7">
        <v>72.3</v>
      </c>
      <c r="H101" s="20" t="s">
        <v>61</v>
      </c>
    </row>
    <row r="102" spans="1:8" ht="24.75" customHeight="1" x14ac:dyDescent="0.3">
      <c r="A102" s="46" t="s">
        <v>9</v>
      </c>
      <c r="B102" s="101">
        <v>200</v>
      </c>
      <c r="C102" s="102"/>
      <c r="D102" s="7">
        <v>0.17</v>
      </c>
      <c r="E102" s="7">
        <v>0.04</v>
      </c>
      <c r="F102" s="7">
        <v>10.5</v>
      </c>
      <c r="G102" s="7">
        <v>43.04</v>
      </c>
      <c r="H102" s="20">
        <v>376</v>
      </c>
    </row>
    <row r="103" spans="1:8" s="31" customFormat="1" ht="32.25" customHeight="1" x14ac:dyDescent="0.25">
      <c r="A103" s="9" t="s">
        <v>10</v>
      </c>
      <c r="B103" s="103">
        <f>SUM(B98:C102)</f>
        <v>560</v>
      </c>
      <c r="C103" s="104"/>
      <c r="D103" s="4">
        <f>SUM(D98:D102)</f>
        <v>12.819999999999999</v>
      </c>
      <c r="E103" s="4">
        <f>SUM(E98:E102)</f>
        <v>14.784999999999998</v>
      </c>
      <c r="F103" s="4">
        <f>SUM(F98:F102)</f>
        <v>96.51</v>
      </c>
      <c r="G103" s="4">
        <f>SUM(G98:G102)</f>
        <v>570.28</v>
      </c>
      <c r="H103" s="25"/>
    </row>
    <row r="104" spans="1:8" s="31" customFormat="1" ht="18.75" x14ac:dyDescent="0.25">
      <c r="A104" s="112" t="s">
        <v>34</v>
      </c>
      <c r="B104" s="113"/>
      <c r="C104" s="114"/>
      <c r="D104" s="4"/>
      <c r="E104" s="4"/>
      <c r="F104" s="4"/>
      <c r="G104" s="4"/>
      <c r="H104" s="49"/>
    </row>
    <row r="105" spans="1:8" s="31" customFormat="1" ht="18.75" x14ac:dyDescent="0.25">
      <c r="A105" s="77" t="s">
        <v>116</v>
      </c>
      <c r="B105" s="117">
        <v>100</v>
      </c>
      <c r="C105" s="118"/>
      <c r="D105" s="14">
        <v>1.1599999999999999</v>
      </c>
      <c r="E105" s="14">
        <v>5.86</v>
      </c>
      <c r="F105" s="14">
        <v>11.3</v>
      </c>
      <c r="G105" s="14">
        <v>102.2</v>
      </c>
      <c r="H105" s="26">
        <v>43</v>
      </c>
    </row>
    <row r="106" spans="1:8" ht="18.75" customHeight="1" x14ac:dyDescent="0.3">
      <c r="A106" s="19" t="s">
        <v>21</v>
      </c>
      <c r="B106" s="117">
        <v>250</v>
      </c>
      <c r="C106" s="118"/>
      <c r="D106" s="16">
        <v>10.1</v>
      </c>
      <c r="E106" s="16">
        <v>7.6</v>
      </c>
      <c r="F106" s="16">
        <v>9.9</v>
      </c>
      <c r="G106" s="16">
        <v>148.30000000000001</v>
      </c>
      <c r="H106" s="20">
        <v>102</v>
      </c>
    </row>
    <row r="107" spans="1:8" ht="18.75" customHeight="1" x14ac:dyDescent="0.3">
      <c r="A107" s="12" t="s">
        <v>96</v>
      </c>
      <c r="B107" s="101">
        <v>250</v>
      </c>
      <c r="C107" s="102"/>
      <c r="D107" s="18">
        <v>27.7</v>
      </c>
      <c r="E107" s="18">
        <v>12.15</v>
      </c>
      <c r="F107" s="18">
        <v>51.4</v>
      </c>
      <c r="G107" s="18">
        <v>396.3</v>
      </c>
      <c r="H107" s="20">
        <v>292</v>
      </c>
    </row>
    <row r="108" spans="1:8" ht="18.75" x14ac:dyDescent="0.3">
      <c r="A108" s="12" t="s">
        <v>26</v>
      </c>
      <c r="B108" s="101">
        <v>200</v>
      </c>
      <c r="C108" s="102"/>
      <c r="D108" s="14">
        <v>0.17</v>
      </c>
      <c r="E108" s="14">
        <v>0.04</v>
      </c>
      <c r="F108" s="7">
        <v>23.1</v>
      </c>
      <c r="G108" s="7">
        <v>93.5</v>
      </c>
      <c r="H108" s="20">
        <v>639</v>
      </c>
    </row>
    <row r="109" spans="1:8" s="31" customFormat="1" ht="18.75" x14ac:dyDescent="0.3">
      <c r="A109" s="46" t="s">
        <v>14</v>
      </c>
      <c r="B109" s="98">
        <v>30</v>
      </c>
      <c r="C109" s="99"/>
      <c r="D109" s="7">
        <v>1.5</v>
      </c>
      <c r="E109" s="7">
        <v>0.3</v>
      </c>
      <c r="F109" s="7">
        <v>13.800000000000002</v>
      </c>
      <c r="G109" s="7">
        <v>63.521999999999998</v>
      </c>
      <c r="H109" s="20" t="s">
        <v>61</v>
      </c>
    </row>
    <row r="110" spans="1:8" s="31" customFormat="1" ht="19.5" customHeight="1" x14ac:dyDescent="0.3">
      <c r="A110" s="46" t="s">
        <v>15</v>
      </c>
      <c r="B110" s="98">
        <v>30</v>
      </c>
      <c r="C110" s="99"/>
      <c r="D110" s="7">
        <v>2.25</v>
      </c>
      <c r="E110" s="7">
        <v>0.22200000000000003</v>
      </c>
      <c r="F110" s="7">
        <v>14.549999999999999</v>
      </c>
      <c r="G110" s="7">
        <v>69.3</v>
      </c>
      <c r="H110" s="20" t="s">
        <v>61</v>
      </c>
    </row>
    <row r="111" spans="1:8" s="31" customFormat="1" ht="18.75" customHeight="1" x14ac:dyDescent="0.25">
      <c r="A111" s="9" t="s">
        <v>16</v>
      </c>
      <c r="B111" s="103">
        <f>SUM(B105:C110)</f>
        <v>860</v>
      </c>
      <c r="C111" s="104"/>
      <c r="D111" s="4">
        <f>SUM(D105:D110)</f>
        <v>42.88</v>
      </c>
      <c r="E111" s="4">
        <f t="shared" ref="E111:G111" si="5">SUM(E105:E110)</f>
        <v>26.172000000000001</v>
      </c>
      <c r="F111" s="4">
        <f t="shared" si="5"/>
        <v>124.04999999999998</v>
      </c>
      <c r="G111" s="4">
        <f t="shared" si="5"/>
        <v>873.12199999999996</v>
      </c>
      <c r="H111" s="25"/>
    </row>
    <row r="112" spans="1:8" x14ac:dyDescent="0.25">
      <c r="A112" s="35" t="s">
        <v>17</v>
      </c>
      <c r="B112" s="119"/>
      <c r="C112" s="120"/>
      <c r="D112" s="4">
        <f>D103+D111</f>
        <v>55.7</v>
      </c>
      <c r="E112" s="4">
        <f>E103+E111</f>
        <v>40.957000000000001</v>
      </c>
      <c r="F112" s="4">
        <f>F103+F111</f>
        <v>220.56</v>
      </c>
      <c r="G112" s="4">
        <f>G103+G111</f>
        <v>1443.402</v>
      </c>
      <c r="H112" s="8"/>
    </row>
    <row r="113" spans="1:8" ht="18.75" x14ac:dyDescent="0.25">
      <c r="A113" s="112" t="s">
        <v>41</v>
      </c>
      <c r="B113" s="113"/>
      <c r="C113" s="113"/>
      <c r="D113" s="113"/>
      <c r="E113" s="113"/>
      <c r="F113" s="113"/>
      <c r="G113" s="113"/>
      <c r="H113" s="114"/>
    </row>
    <row r="114" spans="1:8" ht="18.75" customHeight="1" x14ac:dyDescent="0.25">
      <c r="A114" s="112" t="s">
        <v>36</v>
      </c>
      <c r="B114" s="113"/>
      <c r="C114" s="114"/>
      <c r="D114" s="4"/>
      <c r="E114" s="4"/>
      <c r="F114" s="4"/>
      <c r="G114" s="4"/>
      <c r="H114" s="76"/>
    </row>
    <row r="115" spans="1:8" ht="37.5" x14ac:dyDescent="0.25">
      <c r="A115" s="59" t="s">
        <v>97</v>
      </c>
      <c r="B115" s="105">
        <v>200</v>
      </c>
      <c r="C115" s="106"/>
      <c r="D115" s="38">
        <f>122/1000*200</f>
        <v>24.4</v>
      </c>
      <c r="E115" s="38">
        <v>10.7</v>
      </c>
      <c r="F115" s="38">
        <v>42.3</v>
      </c>
      <c r="G115" s="38">
        <v>363.1</v>
      </c>
      <c r="H115" s="82">
        <v>327</v>
      </c>
    </row>
    <row r="116" spans="1:8" ht="18.75" x14ac:dyDescent="0.3">
      <c r="A116" s="46" t="s">
        <v>87</v>
      </c>
      <c r="B116" s="98">
        <v>100</v>
      </c>
      <c r="C116" s="99"/>
      <c r="D116" s="7">
        <f>0.9/100*150</f>
        <v>1.35</v>
      </c>
      <c r="E116" s="7">
        <f>0.23/100*150</f>
        <v>0.34499999999999997</v>
      </c>
      <c r="F116" s="7">
        <f>11.8/100*150-1.75</f>
        <v>15.950000000000003</v>
      </c>
      <c r="G116" s="7">
        <v>72.3</v>
      </c>
      <c r="H116" s="20" t="s">
        <v>61</v>
      </c>
    </row>
    <row r="117" spans="1:8" ht="18.75" x14ac:dyDescent="0.3">
      <c r="A117" s="17" t="s">
        <v>18</v>
      </c>
      <c r="B117" s="121">
        <v>200</v>
      </c>
      <c r="C117" s="122"/>
      <c r="D117" s="7">
        <v>0.26</v>
      </c>
      <c r="E117" s="7">
        <v>0.05</v>
      </c>
      <c r="F117" s="7">
        <v>12.26</v>
      </c>
      <c r="G117" s="7">
        <v>49.72</v>
      </c>
      <c r="H117" s="20">
        <v>377</v>
      </c>
    </row>
    <row r="118" spans="1:8" ht="18.75" x14ac:dyDescent="0.3">
      <c r="A118" s="46" t="s">
        <v>82</v>
      </c>
      <c r="B118" s="98">
        <v>20</v>
      </c>
      <c r="C118" s="99"/>
      <c r="D118" s="7">
        <v>0.96799999999999997</v>
      </c>
      <c r="E118" s="7">
        <v>1.004</v>
      </c>
      <c r="F118" s="7">
        <v>6.4119999999999999</v>
      </c>
      <c r="G118" s="7">
        <v>38.56</v>
      </c>
      <c r="H118" s="20" t="s">
        <v>61</v>
      </c>
    </row>
    <row r="119" spans="1:8" x14ac:dyDescent="0.25">
      <c r="A119" s="9" t="s">
        <v>10</v>
      </c>
      <c r="B119" s="103">
        <f>SUM(B115:C118)</f>
        <v>520</v>
      </c>
      <c r="C119" s="104"/>
      <c r="D119" s="4">
        <f>SUM(D115:D118)</f>
        <v>26.978000000000002</v>
      </c>
      <c r="E119" s="4">
        <f t="shared" ref="E119:F119" si="6">SUM(E115:E118)</f>
        <v>12.099</v>
      </c>
      <c r="F119" s="4">
        <f t="shared" si="6"/>
        <v>76.922000000000011</v>
      </c>
      <c r="G119" s="4">
        <f>SUM(G115:G118)</f>
        <v>523.68000000000006</v>
      </c>
      <c r="H119" s="25"/>
    </row>
    <row r="120" spans="1:8" ht="18.75" x14ac:dyDescent="0.25">
      <c r="A120" s="112" t="s">
        <v>34</v>
      </c>
      <c r="B120" s="113"/>
      <c r="C120" s="114"/>
      <c r="D120" s="4"/>
      <c r="E120" s="4"/>
      <c r="F120" s="4"/>
      <c r="G120" s="4"/>
      <c r="H120" s="76"/>
    </row>
    <row r="121" spans="1:8" ht="37.5" x14ac:dyDescent="0.25">
      <c r="A121" s="84" t="s">
        <v>115</v>
      </c>
      <c r="B121" s="160">
        <v>60</v>
      </c>
      <c r="C121" s="160"/>
      <c r="D121" s="18">
        <v>0.7</v>
      </c>
      <c r="E121" s="18">
        <v>0.1</v>
      </c>
      <c r="F121" s="18">
        <v>3.1</v>
      </c>
      <c r="G121" s="18">
        <v>15.8</v>
      </c>
      <c r="H121" s="76" t="s">
        <v>8</v>
      </c>
    </row>
    <row r="122" spans="1:8" ht="18.75" x14ac:dyDescent="0.25">
      <c r="A122" s="19" t="s">
        <v>50</v>
      </c>
      <c r="B122" s="150">
        <v>200</v>
      </c>
      <c r="C122" s="151"/>
      <c r="D122" s="21">
        <v>5</v>
      </c>
      <c r="E122" s="21">
        <v>7.67</v>
      </c>
      <c r="F122" s="21">
        <v>26.69</v>
      </c>
      <c r="G122" s="6">
        <v>195.79</v>
      </c>
      <c r="H122" s="82">
        <v>103</v>
      </c>
    </row>
    <row r="123" spans="1:8" ht="37.5" x14ac:dyDescent="0.3">
      <c r="A123" s="5" t="s">
        <v>71</v>
      </c>
      <c r="B123" s="101">
        <v>110</v>
      </c>
      <c r="C123" s="102"/>
      <c r="D123" s="14">
        <v>10.44</v>
      </c>
      <c r="E123" s="14">
        <v>7.0299999999999994</v>
      </c>
      <c r="F123" s="14">
        <v>7.6999999999999993</v>
      </c>
      <c r="G123" s="14">
        <v>135.47</v>
      </c>
      <c r="H123" s="20" t="s">
        <v>72</v>
      </c>
    </row>
    <row r="124" spans="1:8" ht="18.75" x14ac:dyDescent="0.3">
      <c r="A124" s="5" t="s">
        <v>89</v>
      </c>
      <c r="B124" s="117">
        <v>150</v>
      </c>
      <c r="C124" s="118"/>
      <c r="D124" s="18">
        <v>2.8</v>
      </c>
      <c r="E124" s="18">
        <v>10.6</v>
      </c>
      <c r="F124" s="18">
        <v>15.6</v>
      </c>
      <c r="G124" s="18">
        <v>169</v>
      </c>
      <c r="H124" s="20">
        <v>172</v>
      </c>
    </row>
    <row r="125" spans="1:8" ht="18.75" x14ac:dyDescent="0.3">
      <c r="A125" s="12" t="s">
        <v>13</v>
      </c>
      <c r="B125" s="101">
        <v>200</v>
      </c>
      <c r="C125" s="102"/>
      <c r="D125" s="7">
        <v>0.3</v>
      </c>
      <c r="E125" s="7">
        <v>0.1</v>
      </c>
      <c r="F125" s="7">
        <v>23.666666666666668</v>
      </c>
      <c r="G125" s="7">
        <v>96</v>
      </c>
      <c r="H125" s="20">
        <v>349</v>
      </c>
    </row>
    <row r="126" spans="1:8" ht="18" customHeight="1" x14ac:dyDescent="0.3">
      <c r="A126" s="46" t="s">
        <v>14</v>
      </c>
      <c r="B126" s="98">
        <v>20</v>
      </c>
      <c r="C126" s="99"/>
      <c r="D126" s="7">
        <v>1</v>
      </c>
      <c r="E126" s="7">
        <v>0.2</v>
      </c>
      <c r="F126" s="7">
        <v>9.2000000000000011</v>
      </c>
      <c r="G126" s="7">
        <v>42.347999999999999</v>
      </c>
      <c r="H126" s="20" t="s">
        <v>61</v>
      </c>
    </row>
    <row r="127" spans="1:8" ht="18.75" x14ac:dyDescent="0.3">
      <c r="A127" s="46" t="s">
        <v>15</v>
      </c>
      <c r="B127" s="98">
        <v>30</v>
      </c>
      <c r="C127" s="99"/>
      <c r="D127" s="7">
        <v>2.25</v>
      </c>
      <c r="E127" s="7">
        <v>0.22200000000000003</v>
      </c>
      <c r="F127" s="7">
        <v>14.549999999999999</v>
      </c>
      <c r="G127" s="7">
        <v>69.3</v>
      </c>
      <c r="H127" s="20" t="s">
        <v>61</v>
      </c>
    </row>
    <row r="128" spans="1:8" x14ac:dyDescent="0.25">
      <c r="A128" s="9" t="s">
        <v>16</v>
      </c>
      <c r="B128" s="103">
        <f>SUM(B121:C127)</f>
        <v>770</v>
      </c>
      <c r="C128" s="104"/>
      <c r="D128" s="4">
        <f>SUM(D121:D127)</f>
        <v>22.490000000000002</v>
      </c>
      <c r="E128" s="4">
        <f t="shared" ref="E128:G128" si="7">SUM(E121:E127)</f>
        <v>25.922000000000001</v>
      </c>
      <c r="F128" s="4">
        <f t="shared" si="7"/>
        <v>100.50666666666667</v>
      </c>
      <c r="G128" s="4">
        <f t="shared" si="7"/>
        <v>723.70799999999986</v>
      </c>
      <c r="H128" s="25"/>
    </row>
    <row r="129" spans="1:8" ht="18" customHeight="1" x14ac:dyDescent="0.25">
      <c r="A129" s="35" t="s">
        <v>17</v>
      </c>
      <c r="B129" s="119"/>
      <c r="C129" s="120"/>
      <c r="D129" s="4">
        <f>D119+D128</f>
        <v>49.468000000000004</v>
      </c>
      <c r="E129" s="4">
        <f>E119+E128</f>
        <v>38.021000000000001</v>
      </c>
      <c r="F129" s="4">
        <f>F119+F128</f>
        <v>177.42866666666669</v>
      </c>
      <c r="G129" s="4">
        <f>G119+G128</f>
        <v>1247.3879999999999</v>
      </c>
      <c r="H129" s="8"/>
    </row>
    <row r="130" spans="1:8" ht="30" customHeight="1" x14ac:dyDescent="0.25">
      <c r="A130" s="112" t="s">
        <v>42</v>
      </c>
      <c r="B130" s="113"/>
      <c r="C130" s="113"/>
      <c r="D130" s="113"/>
      <c r="E130" s="113"/>
      <c r="F130" s="113"/>
      <c r="G130" s="114"/>
      <c r="H130" s="76"/>
    </row>
    <row r="131" spans="1:8" ht="18" customHeight="1" x14ac:dyDescent="0.25">
      <c r="A131" s="112" t="s">
        <v>36</v>
      </c>
      <c r="B131" s="113"/>
      <c r="C131" s="114"/>
      <c r="D131" s="4"/>
      <c r="E131" s="4"/>
      <c r="F131" s="4"/>
      <c r="G131" s="4"/>
      <c r="H131" s="76"/>
    </row>
    <row r="132" spans="1:8" ht="18.75" x14ac:dyDescent="0.3">
      <c r="A132" s="5" t="s">
        <v>31</v>
      </c>
      <c r="B132" s="101">
        <v>200</v>
      </c>
      <c r="C132" s="102"/>
      <c r="D132" s="7">
        <v>8.6333333333333329</v>
      </c>
      <c r="E132" s="7">
        <v>15</v>
      </c>
      <c r="F132" s="7">
        <v>46.7</v>
      </c>
      <c r="G132" s="7">
        <v>356.33</v>
      </c>
      <c r="H132" s="20">
        <v>334</v>
      </c>
    </row>
    <row r="133" spans="1:8" ht="18.75" x14ac:dyDescent="0.3">
      <c r="A133" s="17" t="s">
        <v>81</v>
      </c>
      <c r="B133" s="125">
        <v>100</v>
      </c>
      <c r="C133" s="126"/>
      <c r="D133" s="39">
        <v>5.6</v>
      </c>
      <c r="E133" s="39">
        <v>2.6</v>
      </c>
      <c r="F133" s="39">
        <v>10.199999999999999</v>
      </c>
      <c r="G133" s="39">
        <v>74.599999999999994</v>
      </c>
      <c r="H133" s="20" t="s">
        <v>102</v>
      </c>
    </row>
    <row r="134" spans="1:8" ht="18.75" x14ac:dyDescent="0.3">
      <c r="A134" s="46" t="s">
        <v>9</v>
      </c>
      <c r="B134" s="98">
        <v>200</v>
      </c>
      <c r="C134" s="99"/>
      <c r="D134" s="7">
        <v>0.17</v>
      </c>
      <c r="E134" s="7">
        <v>0.04</v>
      </c>
      <c r="F134" s="7">
        <v>10.5</v>
      </c>
      <c r="G134" s="7">
        <v>43.04</v>
      </c>
      <c r="H134" s="20">
        <v>376</v>
      </c>
    </row>
    <row r="135" spans="1:8" ht="18.75" x14ac:dyDescent="0.3">
      <c r="A135" s="46" t="s">
        <v>82</v>
      </c>
      <c r="B135" s="98">
        <v>20</v>
      </c>
      <c r="C135" s="99"/>
      <c r="D135" s="7">
        <v>0.96799999999999997</v>
      </c>
      <c r="E135" s="7">
        <v>1.004</v>
      </c>
      <c r="F135" s="7">
        <v>6.4119999999999999</v>
      </c>
      <c r="G135" s="7">
        <v>38.56</v>
      </c>
      <c r="H135" s="20" t="s">
        <v>61</v>
      </c>
    </row>
    <row r="136" spans="1:8" x14ac:dyDescent="0.25">
      <c r="A136" s="9" t="s">
        <v>10</v>
      </c>
      <c r="B136" s="103">
        <f>SUM(B132:C135)</f>
        <v>520</v>
      </c>
      <c r="C136" s="104"/>
      <c r="D136" s="4">
        <f>SUM(D132:D135)</f>
        <v>15.371333333333332</v>
      </c>
      <c r="E136" s="4">
        <f t="shared" ref="E136:G136" si="8">SUM(E132:E135)</f>
        <v>18.644000000000002</v>
      </c>
      <c r="F136" s="4">
        <f t="shared" si="8"/>
        <v>73.812000000000012</v>
      </c>
      <c r="G136" s="4">
        <f t="shared" si="8"/>
        <v>512.53</v>
      </c>
      <c r="H136" s="25"/>
    </row>
    <row r="137" spans="1:8" ht="18" customHeight="1" x14ac:dyDescent="0.25">
      <c r="A137" s="112" t="s">
        <v>34</v>
      </c>
      <c r="B137" s="172"/>
      <c r="C137" s="172"/>
      <c r="D137" s="41"/>
      <c r="E137" s="41"/>
      <c r="F137" s="41"/>
      <c r="G137" s="41"/>
      <c r="H137" s="83"/>
    </row>
    <row r="138" spans="1:8" ht="18" customHeight="1" x14ac:dyDescent="0.25">
      <c r="A138" s="80" t="s">
        <v>119</v>
      </c>
      <c r="B138" s="161">
        <v>60</v>
      </c>
      <c r="C138" s="162"/>
      <c r="D138" s="86">
        <v>1.2</v>
      </c>
      <c r="E138" s="86"/>
      <c r="F138" s="86">
        <v>6.6</v>
      </c>
      <c r="G138" s="86">
        <v>30</v>
      </c>
      <c r="H138" s="76">
        <v>131</v>
      </c>
    </row>
    <row r="139" spans="1:8" ht="24.75" customHeight="1" x14ac:dyDescent="0.3">
      <c r="A139" s="47" t="s">
        <v>55</v>
      </c>
      <c r="B139" s="133">
        <v>200</v>
      </c>
      <c r="C139" s="134"/>
      <c r="D139" s="8">
        <v>7.75</v>
      </c>
      <c r="E139" s="14">
        <v>10.38</v>
      </c>
      <c r="F139" s="14">
        <v>10.750000000000002</v>
      </c>
      <c r="G139" s="8">
        <v>167.42</v>
      </c>
      <c r="H139" s="20">
        <v>102</v>
      </c>
    </row>
    <row r="140" spans="1:8" ht="18.75" x14ac:dyDescent="0.3">
      <c r="A140" s="47" t="s">
        <v>53</v>
      </c>
      <c r="B140" s="123">
        <v>150</v>
      </c>
      <c r="C140" s="124"/>
      <c r="D140" s="18">
        <v>3.8</v>
      </c>
      <c r="E140" s="18">
        <v>15.6</v>
      </c>
      <c r="F140" s="18">
        <v>30.2</v>
      </c>
      <c r="G140" s="18">
        <v>276.39999999999998</v>
      </c>
      <c r="H140" s="20">
        <v>234</v>
      </c>
    </row>
    <row r="141" spans="1:8" ht="18.75" x14ac:dyDescent="0.3">
      <c r="A141" s="46" t="s">
        <v>12</v>
      </c>
      <c r="B141" s="98">
        <v>110</v>
      </c>
      <c r="C141" s="99"/>
      <c r="D141" s="7">
        <v>8.5</v>
      </c>
      <c r="E141" s="7">
        <v>5.4545454545454497</v>
      </c>
      <c r="F141" s="7">
        <v>9.4545454545454994</v>
      </c>
      <c r="G141" s="7">
        <v>120.54</v>
      </c>
      <c r="H141" s="20" t="s">
        <v>27</v>
      </c>
    </row>
    <row r="142" spans="1:8" ht="18.75" x14ac:dyDescent="0.3">
      <c r="A142" s="46" t="s">
        <v>20</v>
      </c>
      <c r="B142" s="98">
        <v>200</v>
      </c>
      <c r="C142" s="99"/>
      <c r="D142" s="7">
        <v>0.2</v>
      </c>
      <c r="E142" s="7">
        <v>0</v>
      </c>
      <c r="F142" s="7">
        <v>10.4</v>
      </c>
      <c r="G142" s="7">
        <v>41.9</v>
      </c>
      <c r="H142" s="20">
        <v>388</v>
      </c>
    </row>
    <row r="143" spans="1:8" ht="18.75" x14ac:dyDescent="0.3">
      <c r="A143" s="46" t="s">
        <v>14</v>
      </c>
      <c r="B143" s="98">
        <v>20</v>
      </c>
      <c r="C143" s="99"/>
      <c r="D143" s="7">
        <v>1</v>
      </c>
      <c r="E143" s="7">
        <v>0.2</v>
      </c>
      <c r="F143" s="7">
        <v>9.2000000000000011</v>
      </c>
      <c r="G143" s="7">
        <v>42.347999999999999</v>
      </c>
      <c r="H143" s="20" t="s">
        <v>61</v>
      </c>
    </row>
    <row r="144" spans="1:8" ht="18.75" x14ac:dyDescent="0.3">
      <c r="A144" s="46" t="s">
        <v>15</v>
      </c>
      <c r="B144" s="98">
        <v>30</v>
      </c>
      <c r="C144" s="99"/>
      <c r="D144" s="7">
        <v>2.25</v>
      </c>
      <c r="E144" s="7">
        <v>0.22200000000000003</v>
      </c>
      <c r="F144" s="7">
        <v>14.549999999999999</v>
      </c>
      <c r="G144" s="7">
        <v>69.3</v>
      </c>
      <c r="H144" s="20" t="s">
        <v>61</v>
      </c>
    </row>
    <row r="145" spans="1:8" ht="18.75" customHeight="1" x14ac:dyDescent="0.25">
      <c r="A145" s="9" t="s">
        <v>16</v>
      </c>
      <c r="B145" s="103">
        <f>SUM(B138:C144)</f>
        <v>770</v>
      </c>
      <c r="C145" s="104"/>
      <c r="D145" s="4">
        <f>SUM(D138:D144)</f>
        <v>24.7</v>
      </c>
      <c r="E145" s="4">
        <f>SUM(E138:E144)</f>
        <v>31.856545454545451</v>
      </c>
      <c r="F145" s="4">
        <f>SUM(F138:F144)</f>
        <v>91.154545454545499</v>
      </c>
      <c r="G145" s="4">
        <f>SUM(G138:G144)</f>
        <v>747.90799999999979</v>
      </c>
      <c r="H145" s="25"/>
    </row>
    <row r="146" spans="1:8" x14ac:dyDescent="0.25">
      <c r="A146" s="35" t="s">
        <v>17</v>
      </c>
      <c r="B146" s="119"/>
      <c r="C146" s="120"/>
      <c r="D146" s="4">
        <f>D136+D145</f>
        <v>40.071333333333328</v>
      </c>
      <c r="E146" s="4">
        <f>E136+E145</f>
        <v>50.500545454545453</v>
      </c>
      <c r="F146" s="4">
        <f>F136+F145</f>
        <v>164.9665454545455</v>
      </c>
      <c r="G146" s="4">
        <f>G136+G145</f>
        <v>1260.4379999999996</v>
      </c>
      <c r="H146" s="8"/>
    </row>
    <row r="147" spans="1:8" ht="18" customHeight="1" x14ac:dyDescent="0.25">
      <c r="A147" s="112" t="s">
        <v>43</v>
      </c>
      <c r="B147" s="113"/>
      <c r="C147" s="113"/>
      <c r="D147" s="113"/>
      <c r="E147" s="113"/>
      <c r="F147" s="113"/>
      <c r="G147" s="114"/>
      <c r="H147" s="76"/>
    </row>
    <row r="148" spans="1:8" ht="18.75" customHeight="1" x14ac:dyDescent="0.25">
      <c r="A148" s="112" t="s">
        <v>36</v>
      </c>
      <c r="B148" s="113"/>
      <c r="C148" s="114"/>
      <c r="D148" s="4"/>
      <c r="E148" s="4"/>
      <c r="F148" s="4"/>
      <c r="G148" s="4"/>
      <c r="H148" s="76"/>
    </row>
    <row r="149" spans="1:8" ht="35.25" customHeight="1" x14ac:dyDescent="0.3">
      <c r="A149" s="17" t="s">
        <v>32</v>
      </c>
      <c r="B149" s="101">
        <v>205</v>
      </c>
      <c r="C149" s="102"/>
      <c r="D149" s="14">
        <v>7.4</v>
      </c>
      <c r="E149" s="14">
        <f>11.7633333333333-2.98</f>
        <v>8.7833333333332995</v>
      </c>
      <c r="F149" s="14">
        <v>37.724000000000004</v>
      </c>
      <c r="G149" s="42">
        <v>258.17</v>
      </c>
      <c r="H149" s="20">
        <v>230</v>
      </c>
    </row>
    <row r="150" spans="1:8" ht="18.75" x14ac:dyDescent="0.3">
      <c r="A150" s="61" t="s">
        <v>93</v>
      </c>
      <c r="B150" s="98">
        <v>30</v>
      </c>
      <c r="C150" s="99"/>
      <c r="D150" s="7">
        <v>1.1000000000000001</v>
      </c>
      <c r="E150" s="7">
        <v>8.3000000000000007</v>
      </c>
      <c r="F150" s="7">
        <v>6.5</v>
      </c>
      <c r="G150" s="7">
        <v>105.1</v>
      </c>
      <c r="H150" s="20" t="s">
        <v>105</v>
      </c>
    </row>
    <row r="151" spans="1:8" ht="18.75" x14ac:dyDescent="0.3">
      <c r="A151" s="46" t="s">
        <v>87</v>
      </c>
      <c r="B151" s="98">
        <v>100</v>
      </c>
      <c r="C151" s="99"/>
      <c r="D151" s="7">
        <f>0.9/100*150</f>
        <v>1.35</v>
      </c>
      <c r="E151" s="7">
        <f>0.23/100*150</f>
        <v>0.34499999999999997</v>
      </c>
      <c r="F151" s="7">
        <f>11.8/100*150-1.75</f>
        <v>15.950000000000003</v>
      </c>
      <c r="G151" s="7">
        <v>72.3</v>
      </c>
      <c r="H151" s="20" t="s">
        <v>61</v>
      </c>
    </row>
    <row r="152" spans="1:8" ht="18.75" x14ac:dyDescent="0.3">
      <c r="A152" s="17" t="s">
        <v>18</v>
      </c>
      <c r="B152" s="98">
        <v>200</v>
      </c>
      <c r="C152" s="99"/>
      <c r="D152" s="7">
        <v>0.26</v>
      </c>
      <c r="E152" s="7">
        <v>0.05</v>
      </c>
      <c r="F152" s="7">
        <v>12.26</v>
      </c>
      <c r="G152" s="7">
        <v>49.72</v>
      </c>
      <c r="H152" s="20">
        <v>377</v>
      </c>
    </row>
    <row r="153" spans="1:8" x14ac:dyDescent="0.25">
      <c r="A153" s="9" t="s">
        <v>10</v>
      </c>
      <c r="B153" s="103">
        <f>SUM(B149:C152)</f>
        <v>535</v>
      </c>
      <c r="C153" s="104"/>
      <c r="D153" s="4">
        <f>SUM(D149:D152)</f>
        <v>10.11</v>
      </c>
      <c r="E153" s="4">
        <f>SUM(E149:E152)</f>
        <v>17.4783333333333</v>
      </c>
      <c r="F153" s="4">
        <f>SUM(F149:F152)</f>
        <v>72.434000000000012</v>
      </c>
      <c r="G153" s="4">
        <f>SUM(G149:G152)</f>
        <v>485.28999999999996</v>
      </c>
      <c r="H153" s="25"/>
    </row>
    <row r="154" spans="1:8" ht="18.75" x14ac:dyDescent="0.25">
      <c r="A154" s="112" t="s">
        <v>34</v>
      </c>
      <c r="B154" s="113"/>
      <c r="C154" s="113"/>
      <c r="D154" s="11"/>
      <c r="E154" s="11"/>
      <c r="F154" s="11"/>
      <c r="G154" s="11"/>
      <c r="H154" s="11"/>
    </row>
    <row r="155" spans="1:8" ht="18.75" x14ac:dyDescent="0.25">
      <c r="A155" s="80" t="s">
        <v>118</v>
      </c>
      <c r="B155" s="161">
        <v>60</v>
      </c>
      <c r="C155" s="162"/>
      <c r="D155" s="39">
        <v>0.68</v>
      </c>
      <c r="E155" s="39">
        <v>2.72</v>
      </c>
      <c r="F155" s="39">
        <v>5.88</v>
      </c>
      <c r="G155" s="39">
        <v>39.6</v>
      </c>
      <c r="H155" s="85">
        <v>484</v>
      </c>
    </row>
    <row r="156" spans="1:8" ht="18.75" x14ac:dyDescent="0.3">
      <c r="A156" s="47" t="s">
        <v>91</v>
      </c>
      <c r="B156" s="155">
        <v>200</v>
      </c>
      <c r="C156" s="156"/>
      <c r="D156" s="18">
        <v>2.2000000000000002</v>
      </c>
      <c r="E156" s="18">
        <v>4.74</v>
      </c>
      <c r="F156" s="18">
        <v>20.260000000000002</v>
      </c>
      <c r="G156" s="18">
        <v>131.88</v>
      </c>
      <c r="H156" s="20">
        <v>134</v>
      </c>
    </row>
    <row r="157" spans="1:8" ht="18.75" x14ac:dyDescent="0.3">
      <c r="A157" s="5" t="s">
        <v>63</v>
      </c>
      <c r="B157" s="101">
        <v>150</v>
      </c>
      <c r="C157" s="102"/>
      <c r="D157" s="7">
        <v>10.3</v>
      </c>
      <c r="E157" s="7">
        <v>10.3</v>
      </c>
      <c r="F157" s="7">
        <v>25.77</v>
      </c>
      <c r="G157" s="7">
        <v>236.98</v>
      </c>
      <c r="H157" s="20">
        <v>198</v>
      </c>
    </row>
    <row r="158" spans="1:8" ht="18.75" x14ac:dyDescent="0.3">
      <c r="A158" s="47" t="s">
        <v>19</v>
      </c>
      <c r="B158" s="133">
        <v>110</v>
      </c>
      <c r="C158" s="134"/>
      <c r="D158" s="18">
        <v>7.8090909090909086</v>
      </c>
      <c r="E158" s="18">
        <v>7.6999999999999993</v>
      </c>
      <c r="F158" s="18">
        <v>8.0909090909090917</v>
      </c>
      <c r="G158" s="18">
        <v>132.54</v>
      </c>
      <c r="H158" s="20" t="s">
        <v>28</v>
      </c>
    </row>
    <row r="159" spans="1:8" ht="18.75" customHeight="1" x14ac:dyDescent="0.3">
      <c r="A159" s="12" t="s">
        <v>67</v>
      </c>
      <c r="B159" s="101">
        <v>200</v>
      </c>
      <c r="C159" s="102"/>
      <c r="D159" s="14">
        <v>0.27</v>
      </c>
      <c r="E159" s="14">
        <v>0.1</v>
      </c>
      <c r="F159" s="7">
        <v>26.55</v>
      </c>
      <c r="G159" s="7">
        <v>108.2</v>
      </c>
      <c r="H159" s="20">
        <v>484</v>
      </c>
    </row>
    <row r="160" spans="1:8" ht="22.5" customHeight="1" x14ac:dyDescent="0.3">
      <c r="A160" s="46" t="s">
        <v>14</v>
      </c>
      <c r="B160" s="98">
        <v>20</v>
      </c>
      <c r="C160" s="99"/>
      <c r="D160" s="7">
        <v>1</v>
      </c>
      <c r="E160" s="7">
        <v>0.2</v>
      </c>
      <c r="F160" s="7">
        <v>9.2000000000000011</v>
      </c>
      <c r="G160" s="7">
        <v>42.347999999999999</v>
      </c>
      <c r="H160" s="20" t="s">
        <v>61</v>
      </c>
    </row>
    <row r="161" spans="1:8" ht="18.75" x14ac:dyDescent="0.3">
      <c r="A161" s="46" t="s">
        <v>15</v>
      </c>
      <c r="B161" s="98">
        <v>30</v>
      </c>
      <c r="C161" s="99"/>
      <c r="D161" s="7">
        <v>2.25</v>
      </c>
      <c r="E161" s="7">
        <v>0.22200000000000003</v>
      </c>
      <c r="F161" s="7">
        <v>14.549999999999999</v>
      </c>
      <c r="G161" s="7">
        <v>69.3</v>
      </c>
      <c r="H161" s="20" t="s">
        <v>61</v>
      </c>
    </row>
    <row r="162" spans="1:8" x14ac:dyDescent="0.25">
      <c r="A162" s="9" t="s">
        <v>16</v>
      </c>
      <c r="B162" s="103">
        <f>SUM(B155:C161)</f>
        <v>770</v>
      </c>
      <c r="C162" s="104"/>
      <c r="D162" s="22">
        <f>SUM(D155:D161)</f>
        <v>24.509090909090911</v>
      </c>
      <c r="E162" s="22">
        <f>SUM(E155:E161)</f>
        <v>25.982000000000003</v>
      </c>
      <c r="F162" s="22">
        <f>SUM(F155:F161)</f>
        <v>110.30090909090909</v>
      </c>
      <c r="G162" s="22">
        <f>SUM(G155:G161)</f>
        <v>760.84799999999996</v>
      </c>
      <c r="H162" s="25"/>
    </row>
    <row r="163" spans="1:8" x14ac:dyDescent="0.25">
      <c r="A163" s="35" t="s">
        <v>17</v>
      </c>
      <c r="B163" s="119"/>
      <c r="C163" s="120"/>
      <c r="D163" s="4">
        <f>D153+D162</f>
        <v>34.619090909090914</v>
      </c>
      <c r="E163" s="4">
        <f>E153+E162</f>
        <v>43.460333333333303</v>
      </c>
      <c r="F163" s="4">
        <f>F153+F162</f>
        <v>182.7349090909091</v>
      </c>
      <c r="G163" s="4">
        <f>G153+G162</f>
        <v>1246.1379999999999</v>
      </c>
      <c r="H163" s="8"/>
    </row>
    <row r="164" spans="1:8" ht="18.75" x14ac:dyDescent="0.25">
      <c r="A164" s="112" t="s">
        <v>44</v>
      </c>
      <c r="B164" s="113"/>
      <c r="C164" s="113"/>
      <c r="D164" s="113"/>
      <c r="E164" s="113"/>
      <c r="F164" s="113"/>
      <c r="G164" s="113"/>
      <c r="H164" s="114"/>
    </row>
    <row r="165" spans="1:8" ht="18" customHeight="1" x14ac:dyDescent="0.25">
      <c r="A165" s="75" t="s">
        <v>45</v>
      </c>
      <c r="B165" s="112"/>
      <c r="C165" s="114"/>
      <c r="D165" s="4"/>
      <c r="E165" s="4"/>
      <c r="F165" s="4"/>
      <c r="G165" s="4"/>
      <c r="H165" s="76"/>
    </row>
    <row r="166" spans="1:8" ht="18.75" x14ac:dyDescent="0.25">
      <c r="A166" s="59" t="s">
        <v>94</v>
      </c>
      <c r="B166" s="101">
        <v>205</v>
      </c>
      <c r="C166" s="102"/>
      <c r="D166" s="21">
        <v>13.32</v>
      </c>
      <c r="E166" s="21">
        <v>13.8</v>
      </c>
      <c r="F166" s="21">
        <v>45.6</v>
      </c>
      <c r="G166" s="21">
        <v>359.88</v>
      </c>
      <c r="H166" s="82">
        <v>181</v>
      </c>
    </row>
    <row r="167" spans="1:8" ht="18.75" x14ac:dyDescent="0.3">
      <c r="A167" s="46" t="s">
        <v>87</v>
      </c>
      <c r="B167" s="98">
        <v>100</v>
      </c>
      <c r="C167" s="99"/>
      <c r="D167" s="7">
        <f>0.9/100*150</f>
        <v>1.35</v>
      </c>
      <c r="E167" s="7">
        <f>0.23/100*150</f>
        <v>0.34499999999999997</v>
      </c>
      <c r="F167" s="7">
        <f>11.8/100*150-1.75</f>
        <v>15.950000000000003</v>
      </c>
      <c r="G167" s="7">
        <v>72.3</v>
      </c>
      <c r="H167" s="20" t="s">
        <v>61</v>
      </c>
    </row>
    <row r="168" spans="1:8" ht="18.75" x14ac:dyDescent="0.3">
      <c r="A168" s="46" t="s">
        <v>121</v>
      </c>
      <c r="B168" s="98">
        <v>40</v>
      </c>
      <c r="C168" s="99"/>
      <c r="D168" s="7">
        <v>5.0999999999999996</v>
      </c>
      <c r="E168" s="7">
        <v>4.5999999999999996</v>
      </c>
      <c r="F168" s="7">
        <v>0.3</v>
      </c>
      <c r="G168" s="7">
        <v>63</v>
      </c>
      <c r="H168" s="20">
        <v>209</v>
      </c>
    </row>
    <row r="169" spans="1:8" ht="18.75" x14ac:dyDescent="0.3">
      <c r="A169" s="46" t="s">
        <v>9</v>
      </c>
      <c r="B169" s="101">
        <v>200</v>
      </c>
      <c r="C169" s="102"/>
      <c r="D169" s="7">
        <v>0.17</v>
      </c>
      <c r="E169" s="7">
        <v>0.04</v>
      </c>
      <c r="F169" s="7">
        <v>10.5</v>
      </c>
      <c r="G169" s="7">
        <v>43.04</v>
      </c>
      <c r="H169" s="20">
        <v>376</v>
      </c>
    </row>
    <row r="170" spans="1:8" ht="18.75" x14ac:dyDescent="0.3">
      <c r="A170" s="46" t="s">
        <v>82</v>
      </c>
      <c r="B170" s="98">
        <v>20</v>
      </c>
      <c r="C170" s="99"/>
      <c r="D170" s="7">
        <v>0.96799999999999997</v>
      </c>
      <c r="E170" s="7">
        <v>1.004</v>
      </c>
      <c r="F170" s="7">
        <v>6.4119999999999999</v>
      </c>
      <c r="G170" s="7">
        <v>38.56</v>
      </c>
      <c r="H170" s="20" t="s">
        <v>61</v>
      </c>
    </row>
    <row r="171" spans="1:8" ht="18.75" customHeight="1" x14ac:dyDescent="0.25">
      <c r="A171" s="9" t="s">
        <v>10</v>
      </c>
      <c r="B171" s="152">
        <f>SUM(B166:C170)</f>
        <v>565</v>
      </c>
      <c r="C171" s="153"/>
      <c r="D171" s="4">
        <f>SUM(D166:D170)</f>
        <v>20.908000000000001</v>
      </c>
      <c r="E171" s="4">
        <f t="shared" ref="E171:G171" si="9">SUM(E166:E170)</f>
        <v>19.789000000000001</v>
      </c>
      <c r="F171" s="4">
        <f t="shared" si="9"/>
        <v>78.762</v>
      </c>
      <c r="G171" s="4">
        <f t="shared" si="9"/>
        <v>576.78</v>
      </c>
      <c r="H171" s="25"/>
    </row>
    <row r="172" spans="1:8" ht="18.75" customHeight="1" x14ac:dyDescent="0.25">
      <c r="A172" s="112" t="s">
        <v>34</v>
      </c>
      <c r="B172" s="113"/>
      <c r="C172" s="114"/>
      <c r="D172" s="4"/>
      <c r="E172" s="4"/>
      <c r="F172" s="4"/>
      <c r="G172" s="4"/>
      <c r="H172" s="76"/>
    </row>
    <row r="173" spans="1:8" ht="37.5" x14ac:dyDescent="0.25">
      <c r="A173" s="84" t="s">
        <v>109</v>
      </c>
      <c r="B173" s="160">
        <v>60</v>
      </c>
      <c r="C173" s="160"/>
      <c r="D173" s="18">
        <v>2.1</v>
      </c>
      <c r="E173" s="18">
        <v>2.4</v>
      </c>
      <c r="F173" s="18">
        <v>4.0999999999999996</v>
      </c>
      <c r="G173" s="18">
        <v>46</v>
      </c>
      <c r="H173" s="76" t="s">
        <v>110</v>
      </c>
    </row>
    <row r="174" spans="1:8" ht="18.75" x14ac:dyDescent="0.25">
      <c r="A174" s="19" t="s">
        <v>99</v>
      </c>
      <c r="B174" s="150">
        <v>250</v>
      </c>
      <c r="C174" s="151"/>
      <c r="D174" s="21">
        <v>5.875</v>
      </c>
      <c r="E174" s="21">
        <v>5</v>
      </c>
      <c r="F174" s="21">
        <v>14.125</v>
      </c>
      <c r="G174" s="6">
        <v>125</v>
      </c>
      <c r="H174" s="82">
        <v>82</v>
      </c>
    </row>
    <row r="175" spans="1:8" ht="18.75" x14ac:dyDescent="0.3">
      <c r="A175" s="47" t="s">
        <v>51</v>
      </c>
      <c r="B175" s="123">
        <v>220</v>
      </c>
      <c r="C175" s="124"/>
      <c r="D175" s="7">
        <v>16.766666666666666</v>
      </c>
      <c r="E175" s="7">
        <v>18.654545454545449</v>
      </c>
      <c r="F175" s="7">
        <v>35.054545454545504</v>
      </c>
      <c r="G175" s="7">
        <v>374.81</v>
      </c>
      <c r="H175" s="20">
        <v>292</v>
      </c>
    </row>
    <row r="176" spans="1:8" ht="18" customHeight="1" x14ac:dyDescent="0.3">
      <c r="A176" s="12" t="s">
        <v>13</v>
      </c>
      <c r="B176" s="105">
        <v>200</v>
      </c>
      <c r="C176" s="106"/>
      <c r="D176" s="7">
        <v>0.3</v>
      </c>
      <c r="E176" s="7">
        <v>0.1</v>
      </c>
      <c r="F176" s="7">
        <v>23.666666666666668</v>
      </c>
      <c r="G176" s="7">
        <v>96</v>
      </c>
      <c r="H176" s="20">
        <v>349</v>
      </c>
    </row>
    <row r="177" spans="1:8" ht="18.75" x14ac:dyDescent="0.3">
      <c r="A177" s="46" t="s">
        <v>14</v>
      </c>
      <c r="B177" s="98">
        <v>20</v>
      </c>
      <c r="C177" s="99"/>
      <c r="D177" s="7">
        <v>1</v>
      </c>
      <c r="E177" s="7">
        <v>0.2</v>
      </c>
      <c r="F177" s="7">
        <v>9.2000000000000011</v>
      </c>
      <c r="G177" s="7">
        <v>42.347999999999999</v>
      </c>
      <c r="H177" s="20" t="s">
        <v>61</v>
      </c>
    </row>
    <row r="178" spans="1:8" ht="18.75" customHeight="1" x14ac:dyDescent="0.3">
      <c r="A178" s="46" t="s">
        <v>15</v>
      </c>
      <c r="B178" s="98">
        <v>30</v>
      </c>
      <c r="C178" s="99"/>
      <c r="D178" s="7">
        <v>2.25</v>
      </c>
      <c r="E178" s="7">
        <v>0.22200000000000003</v>
      </c>
      <c r="F178" s="7">
        <v>14.549999999999999</v>
      </c>
      <c r="G178" s="7">
        <v>69.3</v>
      </c>
      <c r="H178" s="20" t="s">
        <v>61</v>
      </c>
    </row>
    <row r="179" spans="1:8" x14ac:dyDescent="0.25">
      <c r="A179" s="9" t="s">
        <v>16</v>
      </c>
      <c r="B179" s="103">
        <f>SUM(B173:C178)</f>
        <v>780</v>
      </c>
      <c r="C179" s="104"/>
      <c r="D179" s="4">
        <f>SUM(D173:D178)</f>
        <v>28.291666666666668</v>
      </c>
      <c r="E179" s="4">
        <f>SUM(E173:E178)</f>
        <v>26.57654545454545</v>
      </c>
      <c r="F179" s="4">
        <f>SUM(F173:F178)</f>
        <v>100.69621212121217</v>
      </c>
      <c r="G179" s="4">
        <f>SUM(G173:G178)</f>
        <v>753.45799999999986</v>
      </c>
      <c r="H179" s="25"/>
    </row>
    <row r="180" spans="1:8" x14ac:dyDescent="0.25">
      <c r="A180" s="24" t="s">
        <v>17</v>
      </c>
      <c r="B180" s="119"/>
      <c r="C180" s="120"/>
      <c r="D180" s="4">
        <f>D171+D179</f>
        <v>49.199666666666673</v>
      </c>
      <c r="E180" s="4">
        <f>E171+E179</f>
        <v>46.365545454545455</v>
      </c>
      <c r="F180" s="4">
        <f>F171+F179</f>
        <v>179.45821212121217</v>
      </c>
      <c r="G180" s="4">
        <f>G171+G179</f>
        <v>1330.2379999999998</v>
      </c>
      <c r="H180" s="8"/>
    </row>
    <row r="181" spans="1:8" ht="15" customHeight="1" x14ac:dyDescent="0.25">
      <c r="A181" s="88" t="s">
        <v>48</v>
      </c>
      <c r="B181" s="165">
        <f>(B171+B153+B136+B119+B103+B85+B68+B51+B32+B16)/10</f>
        <v>549</v>
      </c>
      <c r="C181" s="166"/>
      <c r="D181" s="89">
        <f>(D171+D153+D136+D119+D103+D85+D68+D51+D32+D16)/10</f>
        <v>16.796866666666666</v>
      </c>
      <c r="E181" s="89">
        <f>(E171+E153+E136+E119+E103+E85+E68+E51+E32+E16)/10</f>
        <v>18.683533333333333</v>
      </c>
      <c r="F181" s="89">
        <f>(F171+F153+F136+F119+F103+F85+F68+F51+F32+F16)/10</f>
        <v>82.309927272727279</v>
      </c>
      <c r="G181" s="89">
        <f>(G171+G153+G136+G119+G103+G85+G68+G51+G32+G16)/10</f>
        <v>560.85400000000004</v>
      </c>
      <c r="H181" s="25"/>
    </row>
    <row r="182" spans="1:8" x14ac:dyDescent="0.25">
      <c r="A182" s="88" t="s">
        <v>122</v>
      </c>
      <c r="B182" s="171"/>
      <c r="C182" s="170"/>
      <c r="D182" s="90"/>
      <c r="E182" s="90"/>
      <c r="F182" s="90"/>
      <c r="G182" s="91">
        <f>G181/2350</f>
        <v>0.23866127659574471</v>
      </c>
      <c r="H182" s="25"/>
    </row>
    <row r="183" spans="1:8" ht="20.25" customHeight="1" x14ac:dyDescent="0.25">
      <c r="A183" s="88" t="s">
        <v>49</v>
      </c>
      <c r="B183" s="165">
        <f>(B179+B162+B145+B128+B111+B94+B77+B60+B41+B24)/10</f>
        <v>837</v>
      </c>
      <c r="C183" s="166"/>
      <c r="D183" s="89">
        <f>(D179+D162+D145+D128+D111+D94+D77+D60+D41+D24)/10</f>
        <v>29.135096418732779</v>
      </c>
      <c r="E183" s="89">
        <f>(E179+E162+E145+E128+E111+E94+E77+E60+E41+E24)/10</f>
        <v>30.554570247933889</v>
      </c>
      <c r="F183" s="89">
        <f>(F179+F162+F145+F128+F111+F94+F77+F60+F41+F24)/10</f>
        <v>104.11375895316806</v>
      </c>
      <c r="G183" s="89">
        <f>(G179+G162+G145+G128+G111+G94+G77+G60+G41+G24)/10</f>
        <v>826.07082644628099</v>
      </c>
      <c r="H183" s="25"/>
    </row>
    <row r="184" spans="1:8" ht="18.75" customHeight="1" x14ac:dyDescent="0.25">
      <c r="A184" s="88" t="s">
        <v>123</v>
      </c>
      <c r="B184" s="167"/>
      <c r="C184" s="167"/>
      <c r="D184" s="90"/>
      <c r="E184" s="90"/>
      <c r="F184" s="90"/>
      <c r="G184" s="91">
        <v>0.33</v>
      </c>
      <c r="H184" s="25"/>
    </row>
    <row r="185" spans="1:8" ht="21.75" customHeight="1" x14ac:dyDescent="0.25">
      <c r="A185" s="88" t="s">
        <v>47</v>
      </c>
      <c r="B185" s="165">
        <f>B181+B183</f>
        <v>1386</v>
      </c>
      <c r="C185" s="170"/>
      <c r="D185" s="92">
        <f>D183+D181</f>
        <v>45.931963085399445</v>
      </c>
      <c r="E185" s="92">
        <f t="shared" ref="E185:G185" si="10">E183+E181</f>
        <v>49.238103581267225</v>
      </c>
      <c r="F185" s="92">
        <f t="shared" si="10"/>
        <v>186.42368622589532</v>
      </c>
      <c r="G185" s="92">
        <f t="shared" si="10"/>
        <v>1386.924826446281</v>
      </c>
      <c r="H185" s="25"/>
    </row>
    <row r="186" spans="1:8" x14ac:dyDescent="0.25">
      <c r="A186" s="95" t="s">
        <v>124</v>
      </c>
      <c r="B186" s="168"/>
      <c r="C186" s="169"/>
      <c r="D186" s="96"/>
      <c r="E186" s="96"/>
      <c r="F186" s="96"/>
      <c r="G186" s="97">
        <f>G185/2350</f>
        <v>0.59018077721118345</v>
      </c>
      <c r="H186" s="76"/>
    </row>
    <row r="187" spans="1:8" x14ac:dyDescent="0.25">
      <c r="A187" s="87"/>
      <c r="B187" s="87"/>
      <c r="C187" s="93"/>
      <c r="D187" s="94"/>
      <c r="E187" s="94"/>
      <c r="F187" s="94"/>
      <c r="G187" s="94"/>
    </row>
    <row r="202" spans="3:8" ht="15.75" customHeight="1" x14ac:dyDescent="0.25">
      <c r="C202" s="29"/>
      <c r="D202" s="29"/>
      <c r="E202" s="29"/>
      <c r="F202" s="29"/>
      <c r="G202" s="29"/>
      <c r="H202" s="29"/>
    </row>
    <row r="203" spans="3:8" ht="15.75" customHeight="1" x14ac:dyDescent="0.25">
      <c r="C203" s="29"/>
      <c r="D203" s="29"/>
      <c r="E203" s="29"/>
      <c r="F203" s="29"/>
      <c r="G203" s="29"/>
      <c r="H203" s="29"/>
    </row>
    <row r="212" spans="3:8" ht="15.75" customHeight="1" x14ac:dyDescent="0.25">
      <c r="C212" s="29"/>
      <c r="D212" s="29"/>
      <c r="E212" s="29"/>
      <c r="F212" s="29"/>
      <c r="G212" s="29"/>
      <c r="H212" s="29"/>
    </row>
  </sheetData>
  <mergeCells count="188">
    <mergeCell ref="B184:C184"/>
    <mergeCell ref="B185:C185"/>
    <mergeCell ref="B186:C186"/>
    <mergeCell ref="B48:C48"/>
    <mergeCell ref="B178:C178"/>
    <mergeCell ref="B179:C179"/>
    <mergeCell ref="B180:C180"/>
    <mergeCell ref="B181:C181"/>
    <mergeCell ref="B182:C182"/>
    <mergeCell ref="B183:C183"/>
    <mergeCell ref="A172:C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A164:H164"/>
    <mergeCell ref="B165:C165"/>
    <mergeCell ref="A154:C154"/>
    <mergeCell ref="B155:C155"/>
    <mergeCell ref="B156:C156"/>
    <mergeCell ref="B157:C157"/>
    <mergeCell ref="B158:C158"/>
    <mergeCell ref="B159:C159"/>
    <mergeCell ref="A148:C148"/>
    <mergeCell ref="B149:C149"/>
    <mergeCell ref="B150:C150"/>
    <mergeCell ref="B151:C151"/>
    <mergeCell ref="B152:C152"/>
    <mergeCell ref="B153:C153"/>
    <mergeCell ref="B142:C142"/>
    <mergeCell ref="B143:C143"/>
    <mergeCell ref="B144:C144"/>
    <mergeCell ref="B145:C145"/>
    <mergeCell ref="B146:C146"/>
    <mergeCell ref="A147:G147"/>
    <mergeCell ref="B136:C136"/>
    <mergeCell ref="A137:C137"/>
    <mergeCell ref="B138:C138"/>
    <mergeCell ref="B139:C139"/>
    <mergeCell ref="B140:C140"/>
    <mergeCell ref="B141:C141"/>
    <mergeCell ref="A130:G130"/>
    <mergeCell ref="A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A120:C120"/>
    <mergeCell ref="B121:C121"/>
    <mergeCell ref="B122:C122"/>
    <mergeCell ref="B123:C123"/>
    <mergeCell ref="B112:C112"/>
    <mergeCell ref="A113:H113"/>
    <mergeCell ref="A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A104:C104"/>
    <mergeCell ref="B105:C105"/>
    <mergeCell ref="B94:C94"/>
    <mergeCell ref="B95:C95"/>
    <mergeCell ref="A96:G96"/>
    <mergeCell ref="A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A86:C86"/>
    <mergeCell ref="B87:C87"/>
    <mergeCell ref="B76:C76"/>
    <mergeCell ref="B77:C77"/>
    <mergeCell ref="B78:C78"/>
    <mergeCell ref="A79:G79"/>
    <mergeCell ref="A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A69:B69"/>
    <mergeCell ref="B58:C58"/>
    <mergeCell ref="B59:C59"/>
    <mergeCell ref="B60:C60"/>
    <mergeCell ref="B61:C61"/>
    <mergeCell ref="A62:G62"/>
    <mergeCell ref="B63:C63"/>
    <mergeCell ref="A52:C52"/>
    <mergeCell ref="B53:C53"/>
    <mergeCell ref="B54:C54"/>
    <mergeCell ref="B55:C55"/>
    <mergeCell ref="B56:C56"/>
    <mergeCell ref="B57:C57"/>
    <mergeCell ref="B45:C45"/>
    <mergeCell ref="B46:C46"/>
    <mergeCell ref="B47:C47"/>
    <mergeCell ref="B49:C49"/>
    <mergeCell ref="B50:C50"/>
    <mergeCell ref="B51:C51"/>
    <mergeCell ref="B39:C39"/>
    <mergeCell ref="B40:C40"/>
    <mergeCell ref="B41:C41"/>
    <mergeCell ref="B42:C42"/>
    <mergeCell ref="A43:G43"/>
    <mergeCell ref="A44:C44"/>
    <mergeCell ref="A33:C33"/>
    <mergeCell ref="B34:C34"/>
    <mergeCell ref="B35:C35"/>
    <mergeCell ref="B36:C36"/>
    <mergeCell ref="B37:C37"/>
    <mergeCell ref="B38:C38"/>
    <mergeCell ref="A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A26:G26"/>
    <mergeCell ref="B15:C15"/>
    <mergeCell ref="B16:C16"/>
    <mergeCell ref="A17:C17"/>
    <mergeCell ref="B18:C18"/>
    <mergeCell ref="B19:C19"/>
    <mergeCell ref="B20:C20"/>
    <mergeCell ref="A9:G9"/>
    <mergeCell ref="A10:C10"/>
    <mergeCell ref="B11:C11"/>
    <mergeCell ref="B12:C12"/>
    <mergeCell ref="B13:C13"/>
    <mergeCell ref="B14:C14"/>
    <mergeCell ref="A2:H2"/>
    <mergeCell ref="A4:A8"/>
    <mergeCell ref="B4:C4"/>
    <mergeCell ref="H4:H8"/>
    <mergeCell ref="B5:C8"/>
    <mergeCell ref="D5:F5"/>
    <mergeCell ref="G5:G8"/>
    <mergeCell ref="D6:D8"/>
    <mergeCell ref="E6:E8"/>
    <mergeCell ref="F6:F8"/>
  </mergeCells>
  <pageMargins left="0.51181102362204722" right="0.51181102362204722" top="0.15748031496062992" bottom="0" header="0.31496062992125984" footer="0.31496062992125984"/>
  <pageSetup paperSize="9" scale="81" fitToHeight="0" orientation="landscape" r:id="rId1"/>
  <rowBreaks count="4" manualBreakCount="4">
    <brk id="42" max="16383" man="1"/>
    <brk id="78" max="16383" man="1"/>
    <brk id="112" max="16383" man="1"/>
    <brk id="1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1"/>
  <sheetViews>
    <sheetView workbookViewId="0">
      <selection activeCell="L13" sqref="L13"/>
    </sheetView>
  </sheetViews>
  <sheetFormatPr defaultRowHeight="15.75" x14ac:dyDescent="0.25"/>
  <cols>
    <col min="1" max="1" width="57.85546875" style="29" customWidth="1"/>
    <col min="2" max="2" width="10" style="29" customWidth="1"/>
    <col min="3" max="3" width="9" style="56" customWidth="1"/>
    <col min="4" max="4" width="9.7109375" style="33" customWidth="1"/>
    <col min="5" max="6" width="10.7109375" style="33" customWidth="1"/>
    <col min="7" max="7" width="13" style="33" customWidth="1"/>
    <col min="8" max="8" width="12.140625" style="55" customWidth="1"/>
    <col min="9" max="127" width="9.140625" style="29"/>
    <col min="128" max="128" width="7.85546875" style="29" customWidth="1"/>
    <col min="129" max="129" width="57.85546875" style="29" customWidth="1"/>
    <col min="130" max="130" width="10.140625" style="29" customWidth="1"/>
    <col min="131" max="131" width="12.28515625" style="29" customWidth="1"/>
    <col min="132" max="134" width="0" style="29" hidden="1" customWidth="1"/>
    <col min="135" max="135" width="9.7109375" style="29" customWidth="1"/>
    <col min="136" max="137" width="10.7109375" style="29" customWidth="1"/>
    <col min="138" max="138" width="11.85546875" style="29" customWidth="1"/>
    <col min="139" max="139" width="0" style="29" hidden="1" customWidth="1"/>
    <col min="140" max="140" width="9.140625" style="29" customWidth="1"/>
    <col min="141" max="141" width="8" style="29" customWidth="1"/>
    <col min="142" max="142" width="7.5703125" style="29" customWidth="1"/>
    <col min="143" max="143" width="9" style="29" customWidth="1"/>
    <col min="144" max="146" width="9.140625" style="29" customWidth="1"/>
    <col min="147" max="152" width="0" style="29" hidden="1" customWidth="1"/>
    <col min="153" max="383" width="9.140625" style="29"/>
    <col min="384" max="384" width="7.85546875" style="29" customWidth="1"/>
    <col min="385" max="385" width="57.85546875" style="29" customWidth="1"/>
    <col min="386" max="386" width="10.140625" style="29" customWidth="1"/>
    <col min="387" max="387" width="12.28515625" style="29" customWidth="1"/>
    <col min="388" max="390" width="0" style="29" hidden="1" customWidth="1"/>
    <col min="391" max="391" width="9.7109375" style="29" customWidth="1"/>
    <col min="392" max="393" width="10.7109375" style="29" customWidth="1"/>
    <col min="394" max="394" width="11.85546875" style="29" customWidth="1"/>
    <col min="395" max="395" width="0" style="29" hidden="1" customWidth="1"/>
    <col min="396" max="396" width="9.140625" style="29" customWidth="1"/>
    <col min="397" max="397" width="8" style="29" customWidth="1"/>
    <col min="398" max="398" width="7.5703125" style="29" customWidth="1"/>
    <col min="399" max="399" width="9" style="29" customWidth="1"/>
    <col min="400" max="402" width="9.140625" style="29" customWidth="1"/>
    <col min="403" max="408" width="0" style="29" hidden="1" customWidth="1"/>
    <col min="409" max="639" width="9.140625" style="29"/>
    <col min="640" max="640" width="7.85546875" style="29" customWidth="1"/>
    <col min="641" max="641" width="57.85546875" style="29" customWidth="1"/>
    <col min="642" max="642" width="10.140625" style="29" customWidth="1"/>
    <col min="643" max="643" width="12.28515625" style="29" customWidth="1"/>
    <col min="644" max="646" width="0" style="29" hidden="1" customWidth="1"/>
    <col min="647" max="647" width="9.7109375" style="29" customWidth="1"/>
    <col min="648" max="649" width="10.7109375" style="29" customWidth="1"/>
    <col min="650" max="650" width="11.85546875" style="29" customWidth="1"/>
    <col min="651" max="651" width="0" style="29" hidden="1" customWidth="1"/>
    <col min="652" max="652" width="9.140625" style="29" customWidth="1"/>
    <col min="653" max="653" width="8" style="29" customWidth="1"/>
    <col min="654" max="654" width="7.5703125" style="29" customWidth="1"/>
    <col min="655" max="655" width="9" style="29" customWidth="1"/>
    <col min="656" max="658" width="9.140625" style="29" customWidth="1"/>
    <col min="659" max="664" width="0" style="29" hidden="1" customWidth="1"/>
    <col min="665" max="895" width="9.140625" style="29"/>
    <col min="896" max="896" width="7.85546875" style="29" customWidth="1"/>
    <col min="897" max="897" width="57.85546875" style="29" customWidth="1"/>
    <col min="898" max="898" width="10.140625" style="29" customWidth="1"/>
    <col min="899" max="899" width="12.28515625" style="29" customWidth="1"/>
    <col min="900" max="902" width="0" style="29" hidden="1" customWidth="1"/>
    <col min="903" max="903" width="9.7109375" style="29" customWidth="1"/>
    <col min="904" max="905" width="10.7109375" style="29" customWidth="1"/>
    <col min="906" max="906" width="11.85546875" style="29" customWidth="1"/>
    <col min="907" max="907" width="0" style="29" hidden="1" customWidth="1"/>
    <col min="908" max="908" width="9.140625" style="29" customWidth="1"/>
    <col min="909" max="909" width="8" style="29" customWidth="1"/>
    <col min="910" max="910" width="7.5703125" style="29" customWidth="1"/>
    <col min="911" max="911" width="9" style="29" customWidth="1"/>
    <col min="912" max="914" width="9.140625" style="29" customWidth="1"/>
    <col min="915" max="920" width="0" style="29" hidden="1" customWidth="1"/>
    <col min="921" max="1151" width="9.140625" style="29"/>
    <col min="1152" max="1152" width="7.85546875" style="29" customWidth="1"/>
    <col min="1153" max="1153" width="57.85546875" style="29" customWidth="1"/>
    <col min="1154" max="1154" width="10.140625" style="29" customWidth="1"/>
    <col min="1155" max="1155" width="12.28515625" style="29" customWidth="1"/>
    <col min="1156" max="1158" width="0" style="29" hidden="1" customWidth="1"/>
    <col min="1159" max="1159" width="9.7109375" style="29" customWidth="1"/>
    <col min="1160" max="1161" width="10.7109375" style="29" customWidth="1"/>
    <col min="1162" max="1162" width="11.85546875" style="29" customWidth="1"/>
    <col min="1163" max="1163" width="0" style="29" hidden="1" customWidth="1"/>
    <col min="1164" max="1164" width="9.140625" style="29" customWidth="1"/>
    <col min="1165" max="1165" width="8" style="29" customWidth="1"/>
    <col min="1166" max="1166" width="7.5703125" style="29" customWidth="1"/>
    <col min="1167" max="1167" width="9" style="29" customWidth="1"/>
    <col min="1168" max="1170" width="9.140625" style="29" customWidth="1"/>
    <col min="1171" max="1176" width="0" style="29" hidden="1" customWidth="1"/>
    <col min="1177" max="1407" width="9.140625" style="29"/>
    <col min="1408" max="1408" width="7.85546875" style="29" customWidth="1"/>
    <col min="1409" max="1409" width="57.85546875" style="29" customWidth="1"/>
    <col min="1410" max="1410" width="10.140625" style="29" customWidth="1"/>
    <col min="1411" max="1411" width="12.28515625" style="29" customWidth="1"/>
    <col min="1412" max="1414" width="0" style="29" hidden="1" customWidth="1"/>
    <col min="1415" max="1415" width="9.7109375" style="29" customWidth="1"/>
    <col min="1416" max="1417" width="10.7109375" style="29" customWidth="1"/>
    <col min="1418" max="1418" width="11.85546875" style="29" customWidth="1"/>
    <col min="1419" max="1419" width="0" style="29" hidden="1" customWidth="1"/>
    <col min="1420" max="1420" width="9.140625" style="29" customWidth="1"/>
    <col min="1421" max="1421" width="8" style="29" customWidth="1"/>
    <col min="1422" max="1422" width="7.5703125" style="29" customWidth="1"/>
    <col min="1423" max="1423" width="9" style="29" customWidth="1"/>
    <col min="1424" max="1426" width="9.140625" style="29" customWidth="1"/>
    <col min="1427" max="1432" width="0" style="29" hidden="1" customWidth="1"/>
    <col min="1433" max="1663" width="9.140625" style="29"/>
    <col min="1664" max="1664" width="7.85546875" style="29" customWidth="1"/>
    <col min="1665" max="1665" width="57.85546875" style="29" customWidth="1"/>
    <col min="1666" max="1666" width="10.140625" style="29" customWidth="1"/>
    <col min="1667" max="1667" width="12.28515625" style="29" customWidth="1"/>
    <col min="1668" max="1670" width="0" style="29" hidden="1" customWidth="1"/>
    <col min="1671" max="1671" width="9.7109375" style="29" customWidth="1"/>
    <col min="1672" max="1673" width="10.7109375" style="29" customWidth="1"/>
    <col min="1674" max="1674" width="11.85546875" style="29" customWidth="1"/>
    <col min="1675" max="1675" width="0" style="29" hidden="1" customWidth="1"/>
    <col min="1676" max="1676" width="9.140625" style="29" customWidth="1"/>
    <col min="1677" max="1677" width="8" style="29" customWidth="1"/>
    <col min="1678" max="1678" width="7.5703125" style="29" customWidth="1"/>
    <col min="1679" max="1679" width="9" style="29" customWidth="1"/>
    <col min="1680" max="1682" width="9.140625" style="29" customWidth="1"/>
    <col min="1683" max="1688" width="0" style="29" hidden="1" customWidth="1"/>
    <col min="1689" max="1919" width="9.140625" style="29"/>
    <col min="1920" max="1920" width="7.85546875" style="29" customWidth="1"/>
    <col min="1921" max="1921" width="57.85546875" style="29" customWidth="1"/>
    <col min="1922" max="1922" width="10.140625" style="29" customWidth="1"/>
    <col min="1923" max="1923" width="12.28515625" style="29" customWidth="1"/>
    <col min="1924" max="1926" width="0" style="29" hidden="1" customWidth="1"/>
    <col min="1927" max="1927" width="9.7109375" style="29" customWidth="1"/>
    <col min="1928" max="1929" width="10.7109375" style="29" customWidth="1"/>
    <col min="1930" max="1930" width="11.85546875" style="29" customWidth="1"/>
    <col min="1931" max="1931" width="0" style="29" hidden="1" customWidth="1"/>
    <col min="1932" max="1932" width="9.140625" style="29" customWidth="1"/>
    <col min="1933" max="1933" width="8" style="29" customWidth="1"/>
    <col min="1934" max="1934" width="7.5703125" style="29" customWidth="1"/>
    <col min="1935" max="1935" width="9" style="29" customWidth="1"/>
    <col min="1936" max="1938" width="9.140625" style="29" customWidth="1"/>
    <col min="1939" max="1944" width="0" style="29" hidden="1" customWidth="1"/>
    <col min="1945" max="2175" width="9.140625" style="29"/>
    <col min="2176" max="2176" width="7.85546875" style="29" customWidth="1"/>
    <col min="2177" max="2177" width="57.85546875" style="29" customWidth="1"/>
    <col min="2178" max="2178" width="10.140625" style="29" customWidth="1"/>
    <col min="2179" max="2179" width="12.28515625" style="29" customWidth="1"/>
    <col min="2180" max="2182" width="0" style="29" hidden="1" customWidth="1"/>
    <col min="2183" max="2183" width="9.7109375" style="29" customWidth="1"/>
    <col min="2184" max="2185" width="10.7109375" style="29" customWidth="1"/>
    <col min="2186" max="2186" width="11.85546875" style="29" customWidth="1"/>
    <col min="2187" max="2187" width="0" style="29" hidden="1" customWidth="1"/>
    <col min="2188" max="2188" width="9.140625" style="29" customWidth="1"/>
    <col min="2189" max="2189" width="8" style="29" customWidth="1"/>
    <col min="2190" max="2190" width="7.5703125" style="29" customWidth="1"/>
    <col min="2191" max="2191" width="9" style="29" customWidth="1"/>
    <col min="2192" max="2194" width="9.140625" style="29" customWidth="1"/>
    <col min="2195" max="2200" width="0" style="29" hidden="1" customWidth="1"/>
    <col min="2201" max="2431" width="9.140625" style="29"/>
    <col min="2432" max="2432" width="7.85546875" style="29" customWidth="1"/>
    <col min="2433" max="2433" width="57.85546875" style="29" customWidth="1"/>
    <col min="2434" max="2434" width="10.140625" style="29" customWidth="1"/>
    <col min="2435" max="2435" width="12.28515625" style="29" customWidth="1"/>
    <col min="2436" max="2438" width="0" style="29" hidden="1" customWidth="1"/>
    <col min="2439" max="2439" width="9.7109375" style="29" customWidth="1"/>
    <col min="2440" max="2441" width="10.7109375" style="29" customWidth="1"/>
    <col min="2442" max="2442" width="11.85546875" style="29" customWidth="1"/>
    <col min="2443" max="2443" width="0" style="29" hidden="1" customWidth="1"/>
    <col min="2444" max="2444" width="9.140625" style="29" customWidth="1"/>
    <col min="2445" max="2445" width="8" style="29" customWidth="1"/>
    <col min="2446" max="2446" width="7.5703125" style="29" customWidth="1"/>
    <col min="2447" max="2447" width="9" style="29" customWidth="1"/>
    <col min="2448" max="2450" width="9.140625" style="29" customWidth="1"/>
    <col min="2451" max="2456" width="0" style="29" hidden="1" customWidth="1"/>
    <col min="2457" max="2687" width="9.140625" style="29"/>
    <col min="2688" max="2688" width="7.85546875" style="29" customWidth="1"/>
    <col min="2689" max="2689" width="57.85546875" style="29" customWidth="1"/>
    <col min="2690" max="2690" width="10.140625" style="29" customWidth="1"/>
    <col min="2691" max="2691" width="12.28515625" style="29" customWidth="1"/>
    <col min="2692" max="2694" width="0" style="29" hidden="1" customWidth="1"/>
    <col min="2695" max="2695" width="9.7109375" style="29" customWidth="1"/>
    <col min="2696" max="2697" width="10.7109375" style="29" customWidth="1"/>
    <col min="2698" max="2698" width="11.85546875" style="29" customWidth="1"/>
    <col min="2699" max="2699" width="0" style="29" hidden="1" customWidth="1"/>
    <col min="2700" max="2700" width="9.140625" style="29" customWidth="1"/>
    <col min="2701" max="2701" width="8" style="29" customWidth="1"/>
    <col min="2702" max="2702" width="7.5703125" style="29" customWidth="1"/>
    <col min="2703" max="2703" width="9" style="29" customWidth="1"/>
    <col min="2704" max="2706" width="9.140625" style="29" customWidth="1"/>
    <col min="2707" max="2712" width="0" style="29" hidden="1" customWidth="1"/>
    <col min="2713" max="2943" width="9.140625" style="29"/>
    <col min="2944" max="2944" width="7.85546875" style="29" customWidth="1"/>
    <col min="2945" max="2945" width="57.85546875" style="29" customWidth="1"/>
    <col min="2946" max="2946" width="10.140625" style="29" customWidth="1"/>
    <col min="2947" max="2947" width="12.28515625" style="29" customWidth="1"/>
    <col min="2948" max="2950" width="0" style="29" hidden="1" customWidth="1"/>
    <col min="2951" max="2951" width="9.7109375" style="29" customWidth="1"/>
    <col min="2952" max="2953" width="10.7109375" style="29" customWidth="1"/>
    <col min="2954" max="2954" width="11.85546875" style="29" customWidth="1"/>
    <col min="2955" max="2955" width="0" style="29" hidden="1" customWidth="1"/>
    <col min="2956" max="2956" width="9.140625" style="29" customWidth="1"/>
    <col min="2957" max="2957" width="8" style="29" customWidth="1"/>
    <col min="2958" max="2958" width="7.5703125" style="29" customWidth="1"/>
    <col min="2959" max="2959" width="9" style="29" customWidth="1"/>
    <col min="2960" max="2962" width="9.140625" style="29" customWidth="1"/>
    <col min="2963" max="2968" width="0" style="29" hidden="1" customWidth="1"/>
    <col min="2969" max="3199" width="9.140625" style="29"/>
    <col min="3200" max="3200" width="7.85546875" style="29" customWidth="1"/>
    <col min="3201" max="3201" width="57.85546875" style="29" customWidth="1"/>
    <col min="3202" max="3202" width="10.140625" style="29" customWidth="1"/>
    <col min="3203" max="3203" width="12.28515625" style="29" customWidth="1"/>
    <col min="3204" max="3206" width="0" style="29" hidden="1" customWidth="1"/>
    <col min="3207" max="3207" width="9.7109375" style="29" customWidth="1"/>
    <col min="3208" max="3209" width="10.7109375" style="29" customWidth="1"/>
    <col min="3210" max="3210" width="11.85546875" style="29" customWidth="1"/>
    <col min="3211" max="3211" width="0" style="29" hidden="1" customWidth="1"/>
    <col min="3212" max="3212" width="9.140625" style="29" customWidth="1"/>
    <col min="3213" max="3213" width="8" style="29" customWidth="1"/>
    <col min="3214" max="3214" width="7.5703125" style="29" customWidth="1"/>
    <col min="3215" max="3215" width="9" style="29" customWidth="1"/>
    <col min="3216" max="3218" width="9.140625" style="29" customWidth="1"/>
    <col min="3219" max="3224" width="0" style="29" hidden="1" customWidth="1"/>
    <col min="3225" max="3455" width="9.140625" style="29"/>
    <col min="3456" max="3456" width="7.85546875" style="29" customWidth="1"/>
    <col min="3457" max="3457" width="57.85546875" style="29" customWidth="1"/>
    <col min="3458" max="3458" width="10.140625" style="29" customWidth="1"/>
    <col min="3459" max="3459" width="12.28515625" style="29" customWidth="1"/>
    <col min="3460" max="3462" width="0" style="29" hidden="1" customWidth="1"/>
    <col min="3463" max="3463" width="9.7109375" style="29" customWidth="1"/>
    <col min="3464" max="3465" width="10.7109375" style="29" customWidth="1"/>
    <col min="3466" max="3466" width="11.85546875" style="29" customWidth="1"/>
    <col min="3467" max="3467" width="0" style="29" hidden="1" customWidth="1"/>
    <col min="3468" max="3468" width="9.140625" style="29" customWidth="1"/>
    <col min="3469" max="3469" width="8" style="29" customWidth="1"/>
    <col min="3470" max="3470" width="7.5703125" style="29" customWidth="1"/>
    <col min="3471" max="3471" width="9" style="29" customWidth="1"/>
    <col min="3472" max="3474" width="9.140625" style="29" customWidth="1"/>
    <col min="3475" max="3480" width="0" style="29" hidden="1" customWidth="1"/>
    <col min="3481" max="3711" width="9.140625" style="29"/>
    <col min="3712" max="3712" width="7.85546875" style="29" customWidth="1"/>
    <col min="3713" max="3713" width="57.85546875" style="29" customWidth="1"/>
    <col min="3714" max="3714" width="10.140625" style="29" customWidth="1"/>
    <col min="3715" max="3715" width="12.28515625" style="29" customWidth="1"/>
    <col min="3716" max="3718" width="0" style="29" hidden="1" customWidth="1"/>
    <col min="3719" max="3719" width="9.7109375" style="29" customWidth="1"/>
    <col min="3720" max="3721" width="10.7109375" style="29" customWidth="1"/>
    <col min="3722" max="3722" width="11.85546875" style="29" customWidth="1"/>
    <col min="3723" max="3723" width="0" style="29" hidden="1" customWidth="1"/>
    <col min="3724" max="3724" width="9.140625" style="29" customWidth="1"/>
    <col min="3725" max="3725" width="8" style="29" customWidth="1"/>
    <col min="3726" max="3726" width="7.5703125" style="29" customWidth="1"/>
    <col min="3727" max="3727" width="9" style="29" customWidth="1"/>
    <col min="3728" max="3730" width="9.140625" style="29" customWidth="1"/>
    <col min="3731" max="3736" width="0" style="29" hidden="1" customWidth="1"/>
    <col min="3737" max="3967" width="9.140625" style="29"/>
    <col min="3968" max="3968" width="7.85546875" style="29" customWidth="1"/>
    <col min="3969" max="3969" width="57.85546875" style="29" customWidth="1"/>
    <col min="3970" max="3970" width="10.140625" style="29" customWidth="1"/>
    <col min="3971" max="3971" width="12.28515625" style="29" customWidth="1"/>
    <col min="3972" max="3974" width="0" style="29" hidden="1" customWidth="1"/>
    <col min="3975" max="3975" width="9.7109375" style="29" customWidth="1"/>
    <col min="3976" max="3977" width="10.7109375" style="29" customWidth="1"/>
    <col min="3978" max="3978" width="11.85546875" style="29" customWidth="1"/>
    <col min="3979" max="3979" width="0" style="29" hidden="1" customWidth="1"/>
    <col min="3980" max="3980" width="9.140625" style="29" customWidth="1"/>
    <col min="3981" max="3981" width="8" style="29" customWidth="1"/>
    <col min="3982" max="3982" width="7.5703125" style="29" customWidth="1"/>
    <col min="3983" max="3983" width="9" style="29" customWidth="1"/>
    <col min="3984" max="3986" width="9.140625" style="29" customWidth="1"/>
    <col min="3987" max="3992" width="0" style="29" hidden="1" customWidth="1"/>
    <col min="3993" max="4223" width="9.140625" style="29"/>
    <col min="4224" max="4224" width="7.85546875" style="29" customWidth="1"/>
    <col min="4225" max="4225" width="57.85546875" style="29" customWidth="1"/>
    <col min="4226" max="4226" width="10.140625" style="29" customWidth="1"/>
    <col min="4227" max="4227" width="12.28515625" style="29" customWidth="1"/>
    <col min="4228" max="4230" width="0" style="29" hidden="1" customWidth="1"/>
    <col min="4231" max="4231" width="9.7109375" style="29" customWidth="1"/>
    <col min="4232" max="4233" width="10.7109375" style="29" customWidth="1"/>
    <col min="4234" max="4234" width="11.85546875" style="29" customWidth="1"/>
    <col min="4235" max="4235" width="0" style="29" hidden="1" customWidth="1"/>
    <col min="4236" max="4236" width="9.140625" style="29" customWidth="1"/>
    <col min="4237" max="4237" width="8" style="29" customWidth="1"/>
    <col min="4238" max="4238" width="7.5703125" style="29" customWidth="1"/>
    <col min="4239" max="4239" width="9" style="29" customWidth="1"/>
    <col min="4240" max="4242" width="9.140625" style="29" customWidth="1"/>
    <col min="4243" max="4248" width="0" style="29" hidden="1" customWidth="1"/>
    <col min="4249" max="4479" width="9.140625" style="29"/>
    <col min="4480" max="4480" width="7.85546875" style="29" customWidth="1"/>
    <col min="4481" max="4481" width="57.85546875" style="29" customWidth="1"/>
    <col min="4482" max="4482" width="10.140625" style="29" customWidth="1"/>
    <col min="4483" max="4483" width="12.28515625" style="29" customWidth="1"/>
    <col min="4484" max="4486" width="0" style="29" hidden="1" customWidth="1"/>
    <col min="4487" max="4487" width="9.7109375" style="29" customWidth="1"/>
    <col min="4488" max="4489" width="10.7109375" style="29" customWidth="1"/>
    <col min="4490" max="4490" width="11.85546875" style="29" customWidth="1"/>
    <col min="4491" max="4491" width="0" style="29" hidden="1" customWidth="1"/>
    <col min="4492" max="4492" width="9.140625" style="29" customWidth="1"/>
    <col min="4493" max="4493" width="8" style="29" customWidth="1"/>
    <col min="4494" max="4494" width="7.5703125" style="29" customWidth="1"/>
    <col min="4495" max="4495" width="9" style="29" customWidth="1"/>
    <col min="4496" max="4498" width="9.140625" style="29" customWidth="1"/>
    <col min="4499" max="4504" width="0" style="29" hidden="1" customWidth="1"/>
    <col min="4505" max="4735" width="9.140625" style="29"/>
    <col min="4736" max="4736" width="7.85546875" style="29" customWidth="1"/>
    <col min="4737" max="4737" width="57.85546875" style="29" customWidth="1"/>
    <col min="4738" max="4738" width="10.140625" style="29" customWidth="1"/>
    <col min="4739" max="4739" width="12.28515625" style="29" customWidth="1"/>
    <col min="4740" max="4742" width="0" style="29" hidden="1" customWidth="1"/>
    <col min="4743" max="4743" width="9.7109375" style="29" customWidth="1"/>
    <col min="4744" max="4745" width="10.7109375" style="29" customWidth="1"/>
    <col min="4746" max="4746" width="11.85546875" style="29" customWidth="1"/>
    <col min="4747" max="4747" width="0" style="29" hidden="1" customWidth="1"/>
    <col min="4748" max="4748" width="9.140625" style="29" customWidth="1"/>
    <col min="4749" max="4749" width="8" style="29" customWidth="1"/>
    <col min="4750" max="4750" width="7.5703125" style="29" customWidth="1"/>
    <col min="4751" max="4751" width="9" style="29" customWidth="1"/>
    <col min="4752" max="4754" width="9.140625" style="29" customWidth="1"/>
    <col min="4755" max="4760" width="0" style="29" hidden="1" customWidth="1"/>
    <col min="4761" max="4991" width="9.140625" style="29"/>
    <col min="4992" max="4992" width="7.85546875" style="29" customWidth="1"/>
    <col min="4993" max="4993" width="57.85546875" style="29" customWidth="1"/>
    <col min="4994" max="4994" width="10.140625" style="29" customWidth="1"/>
    <col min="4995" max="4995" width="12.28515625" style="29" customWidth="1"/>
    <col min="4996" max="4998" width="0" style="29" hidden="1" customWidth="1"/>
    <col min="4999" max="4999" width="9.7109375" style="29" customWidth="1"/>
    <col min="5000" max="5001" width="10.7109375" style="29" customWidth="1"/>
    <col min="5002" max="5002" width="11.85546875" style="29" customWidth="1"/>
    <col min="5003" max="5003" width="0" style="29" hidden="1" customWidth="1"/>
    <col min="5004" max="5004" width="9.140625" style="29" customWidth="1"/>
    <col min="5005" max="5005" width="8" style="29" customWidth="1"/>
    <col min="5006" max="5006" width="7.5703125" style="29" customWidth="1"/>
    <col min="5007" max="5007" width="9" style="29" customWidth="1"/>
    <col min="5008" max="5010" width="9.140625" style="29" customWidth="1"/>
    <col min="5011" max="5016" width="0" style="29" hidden="1" customWidth="1"/>
    <col min="5017" max="5247" width="9.140625" style="29"/>
    <col min="5248" max="5248" width="7.85546875" style="29" customWidth="1"/>
    <col min="5249" max="5249" width="57.85546875" style="29" customWidth="1"/>
    <col min="5250" max="5250" width="10.140625" style="29" customWidth="1"/>
    <col min="5251" max="5251" width="12.28515625" style="29" customWidth="1"/>
    <col min="5252" max="5254" width="0" style="29" hidden="1" customWidth="1"/>
    <col min="5255" max="5255" width="9.7109375" style="29" customWidth="1"/>
    <col min="5256" max="5257" width="10.7109375" style="29" customWidth="1"/>
    <col min="5258" max="5258" width="11.85546875" style="29" customWidth="1"/>
    <col min="5259" max="5259" width="0" style="29" hidden="1" customWidth="1"/>
    <col min="5260" max="5260" width="9.140625" style="29" customWidth="1"/>
    <col min="5261" max="5261" width="8" style="29" customWidth="1"/>
    <col min="5262" max="5262" width="7.5703125" style="29" customWidth="1"/>
    <col min="5263" max="5263" width="9" style="29" customWidth="1"/>
    <col min="5264" max="5266" width="9.140625" style="29" customWidth="1"/>
    <col min="5267" max="5272" width="0" style="29" hidden="1" customWidth="1"/>
    <col min="5273" max="5503" width="9.140625" style="29"/>
    <col min="5504" max="5504" width="7.85546875" style="29" customWidth="1"/>
    <col min="5505" max="5505" width="57.85546875" style="29" customWidth="1"/>
    <col min="5506" max="5506" width="10.140625" style="29" customWidth="1"/>
    <col min="5507" max="5507" width="12.28515625" style="29" customWidth="1"/>
    <col min="5508" max="5510" width="0" style="29" hidden="1" customWidth="1"/>
    <col min="5511" max="5511" width="9.7109375" style="29" customWidth="1"/>
    <col min="5512" max="5513" width="10.7109375" style="29" customWidth="1"/>
    <col min="5514" max="5514" width="11.85546875" style="29" customWidth="1"/>
    <col min="5515" max="5515" width="0" style="29" hidden="1" customWidth="1"/>
    <col min="5516" max="5516" width="9.140625" style="29" customWidth="1"/>
    <col min="5517" max="5517" width="8" style="29" customWidth="1"/>
    <col min="5518" max="5518" width="7.5703125" style="29" customWidth="1"/>
    <col min="5519" max="5519" width="9" style="29" customWidth="1"/>
    <col min="5520" max="5522" width="9.140625" style="29" customWidth="1"/>
    <col min="5523" max="5528" width="0" style="29" hidden="1" customWidth="1"/>
    <col min="5529" max="5759" width="9.140625" style="29"/>
    <col min="5760" max="5760" width="7.85546875" style="29" customWidth="1"/>
    <col min="5761" max="5761" width="57.85546875" style="29" customWidth="1"/>
    <col min="5762" max="5762" width="10.140625" style="29" customWidth="1"/>
    <col min="5763" max="5763" width="12.28515625" style="29" customWidth="1"/>
    <col min="5764" max="5766" width="0" style="29" hidden="1" customWidth="1"/>
    <col min="5767" max="5767" width="9.7109375" style="29" customWidth="1"/>
    <col min="5768" max="5769" width="10.7109375" style="29" customWidth="1"/>
    <col min="5770" max="5770" width="11.85546875" style="29" customWidth="1"/>
    <col min="5771" max="5771" width="0" style="29" hidden="1" customWidth="1"/>
    <col min="5772" max="5772" width="9.140625" style="29" customWidth="1"/>
    <col min="5773" max="5773" width="8" style="29" customWidth="1"/>
    <col min="5774" max="5774" width="7.5703125" style="29" customWidth="1"/>
    <col min="5775" max="5775" width="9" style="29" customWidth="1"/>
    <col min="5776" max="5778" width="9.140625" style="29" customWidth="1"/>
    <col min="5779" max="5784" width="0" style="29" hidden="1" customWidth="1"/>
    <col min="5785" max="6015" width="9.140625" style="29"/>
    <col min="6016" max="6016" width="7.85546875" style="29" customWidth="1"/>
    <col min="6017" max="6017" width="57.85546875" style="29" customWidth="1"/>
    <col min="6018" max="6018" width="10.140625" style="29" customWidth="1"/>
    <col min="6019" max="6019" width="12.28515625" style="29" customWidth="1"/>
    <col min="6020" max="6022" width="0" style="29" hidden="1" customWidth="1"/>
    <col min="6023" max="6023" width="9.7109375" style="29" customWidth="1"/>
    <col min="6024" max="6025" width="10.7109375" style="29" customWidth="1"/>
    <col min="6026" max="6026" width="11.85546875" style="29" customWidth="1"/>
    <col min="6027" max="6027" width="0" style="29" hidden="1" customWidth="1"/>
    <col min="6028" max="6028" width="9.140625" style="29" customWidth="1"/>
    <col min="6029" max="6029" width="8" style="29" customWidth="1"/>
    <col min="6030" max="6030" width="7.5703125" style="29" customWidth="1"/>
    <col min="6031" max="6031" width="9" style="29" customWidth="1"/>
    <col min="6032" max="6034" width="9.140625" style="29" customWidth="1"/>
    <col min="6035" max="6040" width="0" style="29" hidden="1" customWidth="1"/>
    <col min="6041" max="6271" width="9.140625" style="29"/>
    <col min="6272" max="6272" width="7.85546875" style="29" customWidth="1"/>
    <col min="6273" max="6273" width="57.85546875" style="29" customWidth="1"/>
    <col min="6274" max="6274" width="10.140625" style="29" customWidth="1"/>
    <col min="6275" max="6275" width="12.28515625" style="29" customWidth="1"/>
    <col min="6276" max="6278" width="0" style="29" hidden="1" customWidth="1"/>
    <col min="6279" max="6279" width="9.7109375" style="29" customWidth="1"/>
    <col min="6280" max="6281" width="10.7109375" style="29" customWidth="1"/>
    <col min="6282" max="6282" width="11.85546875" style="29" customWidth="1"/>
    <col min="6283" max="6283" width="0" style="29" hidden="1" customWidth="1"/>
    <col min="6284" max="6284" width="9.140625" style="29" customWidth="1"/>
    <col min="6285" max="6285" width="8" style="29" customWidth="1"/>
    <col min="6286" max="6286" width="7.5703125" style="29" customWidth="1"/>
    <col min="6287" max="6287" width="9" style="29" customWidth="1"/>
    <col min="6288" max="6290" width="9.140625" style="29" customWidth="1"/>
    <col min="6291" max="6296" width="0" style="29" hidden="1" customWidth="1"/>
    <col min="6297" max="6527" width="9.140625" style="29"/>
    <col min="6528" max="6528" width="7.85546875" style="29" customWidth="1"/>
    <col min="6529" max="6529" width="57.85546875" style="29" customWidth="1"/>
    <col min="6530" max="6530" width="10.140625" style="29" customWidth="1"/>
    <col min="6531" max="6531" width="12.28515625" style="29" customWidth="1"/>
    <col min="6532" max="6534" width="0" style="29" hidden="1" customWidth="1"/>
    <col min="6535" max="6535" width="9.7109375" style="29" customWidth="1"/>
    <col min="6536" max="6537" width="10.7109375" style="29" customWidth="1"/>
    <col min="6538" max="6538" width="11.85546875" style="29" customWidth="1"/>
    <col min="6539" max="6539" width="0" style="29" hidden="1" customWidth="1"/>
    <col min="6540" max="6540" width="9.140625" style="29" customWidth="1"/>
    <col min="6541" max="6541" width="8" style="29" customWidth="1"/>
    <col min="6542" max="6542" width="7.5703125" style="29" customWidth="1"/>
    <col min="6543" max="6543" width="9" style="29" customWidth="1"/>
    <col min="6544" max="6546" width="9.140625" style="29" customWidth="1"/>
    <col min="6547" max="6552" width="0" style="29" hidden="1" customWidth="1"/>
    <col min="6553" max="6783" width="9.140625" style="29"/>
    <col min="6784" max="6784" width="7.85546875" style="29" customWidth="1"/>
    <col min="6785" max="6785" width="57.85546875" style="29" customWidth="1"/>
    <col min="6786" max="6786" width="10.140625" style="29" customWidth="1"/>
    <col min="6787" max="6787" width="12.28515625" style="29" customWidth="1"/>
    <col min="6788" max="6790" width="0" style="29" hidden="1" customWidth="1"/>
    <col min="6791" max="6791" width="9.7109375" style="29" customWidth="1"/>
    <col min="6792" max="6793" width="10.7109375" style="29" customWidth="1"/>
    <col min="6794" max="6794" width="11.85546875" style="29" customWidth="1"/>
    <col min="6795" max="6795" width="0" style="29" hidden="1" customWidth="1"/>
    <col min="6796" max="6796" width="9.140625" style="29" customWidth="1"/>
    <col min="6797" max="6797" width="8" style="29" customWidth="1"/>
    <col min="6798" max="6798" width="7.5703125" style="29" customWidth="1"/>
    <col min="6799" max="6799" width="9" style="29" customWidth="1"/>
    <col min="6800" max="6802" width="9.140625" style="29" customWidth="1"/>
    <col min="6803" max="6808" width="0" style="29" hidden="1" customWidth="1"/>
    <col min="6809" max="7039" width="9.140625" style="29"/>
    <col min="7040" max="7040" width="7.85546875" style="29" customWidth="1"/>
    <col min="7041" max="7041" width="57.85546875" style="29" customWidth="1"/>
    <col min="7042" max="7042" width="10.140625" style="29" customWidth="1"/>
    <col min="7043" max="7043" width="12.28515625" style="29" customWidth="1"/>
    <col min="7044" max="7046" width="0" style="29" hidden="1" customWidth="1"/>
    <col min="7047" max="7047" width="9.7109375" style="29" customWidth="1"/>
    <col min="7048" max="7049" width="10.7109375" style="29" customWidth="1"/>
    <col min="7050" max="7050" width="11.85546875" style="29" customWidth="1"/>
    <col min="7051" max="7051" width="0" style="29" hidden="1" customWidth="1"/>
    <col min="7052" max="7052" width="9.140625" style="29" customWidth="1"/>
    <col min="7053" max="7053" width="8" style="29" customWidth="1"/>
    <col min="7054" max="7054" width="7.5703125" style="29" customWidth="1"/>
    <col min="7055" max="7055" width="9" style="29" customWidth="1"/>
    <col min="7056" max="7058" width="9.140625" style="29" customWidth="1"/>
    <col min="7059" max="7064" width="0" style="29" hidden="1" customWidth="1"/>
    <col min="7065" max="7295" width="9.140625" style="29"/>
    <col min="7296" max="7296" width="7.85546875" style="29" customWidth="1"/>
    <col min="7297" max="7297" width="57.85546875" style="29" customWidth="1"/>
    <col min="7298" max="7298" width="10.140625" style="29" customWidth="1"/>
    <col min="7299" max="7299" width="12.28515625" style="29" customWidth="1"/>
    <col min="7300" max="7302" width="0" style="29" hidden="1" customWidth="1"/>
    <col min="7303" max="7303" width="9.7109375" style="29" customWidth="1"/>
    <col min="7304" max="7305" width="10.7109375" style="29" customWidth="1"/>
    <col min="7306" max="7306" width="11.85546875" style="29" customWidth="1"/>
    <col min="7307" max="7307" width="0" style="29" hidden="1" customWidth="1"/>
    <col min="7308" max="7308" width="9.140625" style="29" customWidth="1"/>
    <col min="7309" max="7309" width="8" style="29" customWidth="1"/>
    <col min="7310" max="7310" width="7.5703125" style="29" customWidth="1"/>
    <col min="7311" max="7311" width="9" style="29" customWidth="1"/>
    <col min="7312" max="7314" width="9.140625" style="29" customWidth="1"/>
    <col min="7315" max="7320" width="0" style="29" hidden="1" customWidth="1"/>
    <col min="7321" max="7551" width="9.140625" style="29"/>
    <col min="7552" max="7552" width="7.85546875" style="29" customWidth="1"/>
    <col min="7553" max="7553" width="57.85546875" style="29" customWidth="1"/>
    <col min="7554" max="7554" width="10.140625" style="29" customWidth="1"/>
    <col min="7555" max="7555" width="12.28515625" style="29" customWidth="1"/>
    <col min="7556" max="7558" width="0" style="29" hidden="1" customWidth="1"/>
    <col min="7559" max="7559" width="9.7109375" style="29" customWidth="1"/>
    <col min="7560" max="7561" width="10.7109375" style="29" customWidth="1"/>
    <col min="7562" max="7562" width="11.85546875" style="29" customWidth="1"/>
    <col min="7563" max="7563" width="0" style="29" hidden="1" customWidth="1"/>
    <col min="7564" max="7564" width="9.140625" style="29" customWidth="1"/>
    <col min="7565" max="7565" width="8" style="29" customWidth="1"/>
    <col min="7566" max="7566" width="7.5703125" style="29" customWidth="1"/>
    <col min="7567" max="7567" width="9" style="29" customWidth="1"/>
    <col min="7568" max="7570" width="9.140625" style="29" customWidth="1"/>
    <col min="7571" max="7576" width="0" style="29" hidden="1" customWidth="1"/>
    <col min="7577" max="7807" width="9.140625" style="29"/>
    <col min="7808" max="7808" width="7.85546875" style="29" customWidth="1"/>
    <col min="7809" max="7809" width="57.85546875" style="29" customWidth="1"/>
    <col min="7810" max="7810" width="10.140625" style="29" customWidth="1"/>
    <col min="7811" max="7811" width="12.28515625" style="29" customWidth="1"/>
    <col min="7812" max="7814" width="0" style="29" hidden="1" customWidth="1"/>
    <col min="7815" max="7815" width="9.7109375" style="29" customWidth="1"/>
    <col min="7816" max="7817" width="10.7109375" style="29" customWidth="1"/>
    <col min="7818" max="7818" width="11.85546875" style="29" customWidth="1"/>
    <col min="7819" max="7819" width="0" style="29" hidden="1" customWidth="1"/>
    <col min="7820" max="7820" width="9.140625" style="29" customWidth="1"/>
    <col min="7821" max="7821" width="8" style="29" customWidth="1"/>
    <col min="7822" max="7822" width="7.5703125" style="29" customWidth="1"/>
    <col min="7823" max="7823" width="9" style="29" customWidth="1"/>
    <col min="7824" max="7826" width="9.140625" style="29" customWidth="1"/>
    <col min="7827" max="7832" width="0" style="29" hidden="1" customWidth="1"/>
    <col min="7833" max="8063" width="9.140625" style="29"/>
    <col min="8064" max="8064" width="7.85546875" style="29" customWidth="1"/>
    <col min="8065" max="8065" width="57.85546875" style="29" customWidth="1"/>
    <col min="8066" max="8066" width="10.140625" style="29" customWidth="1"/>
    <col min="8067" max="8067" width="12.28515625" style="29" customWidth="1"/>
    <col min="8068" max="8070" width="0" style="29" hidden="1" customWidth="1"/>
    <col min="8071" max="8071" width="9.7109375" style="29" customWidth="1"/>
    <col min="8072" max="8073" width="10.7109375" style="29" customWidth="1"/>
    <col min="8074" max="8074" width="11.85546875" style="29" customWidth="1"/>
    <col min="8075" max="8075" width="0" style="29" hidden="1" customWidth="1"/>
    <col min="8076" max="8076" width="9.140625" style="29" customWidth="1"/>
    <col min="8077" max="8077" width="8" style="29" customWidth="1"/>
    <col min="8078" max="8078" width="7.5703125" style="29" customWidth="1"/>
    <col min="8079" max="8079" width="9" style="29" customWidth="1"/>
    <col min="8080" max="8082" width="9.140625" style="29" customWidth="1"/>
    <col min="8083" max="8088" width="0" style="29" hidden="1" customWidth="1"/>
    <col min="8089" max="8319" width="9.140625" style="29"/>
    <col min="8320" max="8320" width="7.85546875" style="29" customWidth="1"/>
    <col min="8321" max="8321" width="57.85546875" style="29" customWidth="1"/>
    <col min="8322" max="8322" width="10.140625" style="29" customWidth="1"/>
    <col min="8323" max="8323" width="12.28515625" style="29" customWidth="1"/>
    <col min="8324" max="8326" width="0" style="29" hidden="1" customWidth="1"/>
    <col min="8327" max="8327" width="9.7109375" style="29" customWidth="1"/>
    <col min="8328" max="8329" width="10.7109375" style="29" customWidth="1"/>
    <col min="8330" max="8330" width="11.85546875" style="29" customWidth="1"/>
    <col min="8331" max="8331" width="0" style="29" hidden="1" customWidth="1"/>
    <col min="8332" max="8332" width="9.140625" style="29" customWidth="1"/>
    <col min="8333" max="8333" width="8" style="29" customWidth="1"/>
    <col min="8334" max="8334" width="7.5703125" style="29" customWidth="1"/>
    <col min="8335" max="8335" width="9" style="29" customWidth="1"/>
    <col min="8336" max="8338" width="9.140625" style="29" customWidth="1"/>
    <col min="8339" max="8344" width="0" style="29" hidden="1" customWidth="1"/>
    <col min="8345" max="8575" width="9.140625" style="29"/>
    <col min="8576" max="8576" width="7.85546875" style="29" customWidth="1"/>
    <col min="8577" max="8577" width="57.85546875" style="29" customWidth="1"/>
    <col min="8578" max="8578" width="10.140625" style="29" customWidth="1"/>
    <col min="8579" max="8579" width="12.28515625" style="29" customWidth="1"/>
    <col min="8580" max="8582" width="0" style="29" hidden="1" customWidth="1"/>
    <col min="8583" max="8583" width="9.7109375" style="29" customWidth="1"/>
    <col min="8584" max="8585" width="10.7109375" style="29" customWidth="1"/>
    <col min="8586" max="8586" width="11.85546875" style="29" customWidth="1"/>
    <col min="8587" max="8587" width="0" style="29" hidden="1" customWidth="1"/>
    <col min="8588" max="8588" width="9.140625" style="29" customWidth="1"/>
    <col min="8589" max="8589" width="8" style="29" customWidth="1"/>
    <col min="8590" max="8590" width="7.5703125" style="29" customWidth="1"/>
    <col min="8591" max="8591" width="9" style="29" customWidth="1"/>
    <col min="8592" max="8594" width="9.140625" style="29" customWidth="1"/>
    <col min="8595" max="8600" width="0" style="29" hidden="1" customWidth="1"/>
    <col min="8601" max="8831" width="9.140625" style="29"/>
    <col min="8832" max="8832" width="7.85546875" style="29" customWidth="1"/>
    <col min="8833" max="8833" width="57.85546875" style="29" customWidth="1"/>
    <col min="8834" max="8834" width="10.140625" style="29" customWidth="1"/>
    <col min="8835" max="8835" width="12.28515625" style="29" customWidth="1"/>
    <col min="8836" max="8838" width="0" style="29" hidden="1" customWidth="1"/>
    <col min="8839" max="8839" width="9.7109375" style="29" customWidth="1"/>
    <col min="8840" max="8841" width="10.7109375" style="29" customWidth="1"/>
    <col min="8842" max="8842" width="11.85546875" style="29" customWidth="1"/>
    <col min="8843" max="8843" width="0" style="29" hidden="1" customWidth="1"/>
    <col min="8844" max="8844" width="9.140625" style="29" customWidth="1"/>
    <col min="8845" max="8845" width="8" style="29" customWidth="1"/>
    <col min="8846" max="8846" width="7.5703125" style="29" customWidth="1"/>
    <col min="8847" max="8847" width="9" style="29" customWidth="1"/>
    <col min="8848" max="8850" width="9.140625" style="29" customWidth="1"/>
    <col min="8851" max="8856" width="0" style="29" hidden="1" customWidth="1"/>
    <col min="8857" max="9087" width="9.140625" style="29"/>
    <col min="9088" max="9088" width="7.85546875" style="29" customWidth="1"/>
    <col min="9089" max="9089" width="57.85546875" style="29" customWidth="1"/>
    <col min="9090" max="9090" width="10.140625" style="29" customWidth="1"/>
    <col min="9091" max="9091" width="12.28515625" style="29" customWidth="1"/>
    <col min="9092" max="9094" width="0" style="29" hidden="1" customWidth="1"/>
    <col min="9095" max="9095" width="9.7109375" style="29" customWidth="1"/>
    <col min="9096" max="9097" width="10.7109375" style="29" customWidth="1"/>
    <col min="9098" max="9098" width="11.85546875" style="29" customWidth="1"/>
    <col min="9099" max="9099" width="0" style="29" hidden="1" customWidth="1"/>
    <col min="9100" max="9100" width="9.140625" style="29" customWidth="1"/>
    <col min="9101" max="9101" width="8" style="29" customWidth="1"/>
    <col min="9102" max="9102" width="7.5703125" style="29" customWidth="1"/>
    <col min="9103" max="9103" width="9" style="29" customWidth="1"/>
    <col min="9104" max="9106" width="9.140625" style="29" customWidth="1"/>
    <col min="9107" max="9112" width="0" style="29" hidden="1" customWidth="1"/>
    <col min="9113" max="9343" width="9.140625" style="29"/>
    <col min="9344" max="9344" width="7.85546875" style="29" customWidth="1"/>
    <col min="9345" max="9345" width="57.85546875" style="29" customWidth="1"/>
    <col min="9346" max="9346" width="10.140625" style="29" customWidth="1"/>
    <col min="9347" max="9347" width="12.28515625" style="29" customWidth="1"/>
    <col min="9348" max="9350" width="0" style="29" hidden="1" customWidth="1"/>
    <col min="9351" max="9351" width="9.7109375" style="29" customWidth="1"/>
    <col min="9352" max="9353" width="10.7109375" style="29" customWidth="1"/>
    <col min="9354" max="9354" width="11.85546875" style="29" customWidth="1"/>
    <col min="9355" max="9355" width="0" style="29" hidden="1" customWidth="1"/>
    <col min="9356" max="9356" width="9.140625" style="29" customWidth="1"/>
    <col min="9357" max="9357" width="8" style="29" customWidth="1"/>
    <col min="9358" max="9358" width="7.5703125" style="29" customWidth="1"/>
    <col min="9359" max="9359" width="9" style="29" customWidth="1"/>
    <col min="9360" max="9362" width="9.140625" style="29" customWidth="1"/>
    <col min="9363" max="9368" width="0" style="29" hidden="1" customWidth="1"/>
    <col min="9369" max="9599" width="9.140625" style="29"/>
    <col min="9600" max="9600" width="7.85546875" style="29" customWidth="1"/>
    <col min="9601" max="9601" width="57.85546875" style="29" customWidth="1"/>
    <col min="9602" max="9602" width="10.140625" style="29" customWidth="1"/>
    <col min="9603" max="9603" width="12.28515625" style="29" customWidth="1"/>
    <col min="9604" max="9606" width="0" style="29" hidden="1" customWidth="1"/>
    <col min="9607" max="9607" width="9.7109375" style="29" customWidth="1"/>
    <col min="9608" max="9609" width="10.7109375" style="29" customWidth="1"/>
    <col min="9610" max="9610" width="11.85546875" style="29" customWidth="1"/>
    <col min="9611" max="9611" width="0" style="29" hidden="1" customWidth="1"/>
    <col min="9612" max="9612" width="9.140625" style="29" customWidth="1"/>
    <col min="9613" max="9613" width="8" style="29" customWidth="1"/>
    <col min="9614" max="9614" width="7.5703125" style="29" customWidth="1"/>
    <col min="9615" max="9615" width="9" style="29" customWidth="1"/>
    <col min="9616" max="9618" width="9.140625" style="29" customWidth="1"/>
    <col min="9619" max="9624" width="0" style="29" hidden="1" customWidth="1"/>
    <col min="9625" max="9855" width="9.140625" style="29"/>
    <col min="9856" max="9856" width="7.85546875" style="29" customWidth="1"/>
    <col min="9857" max="9857" width="57.85546875" style="29" customWidth="1"/>
    <col min="9858" max="9858" width="10.140625" style="29" customWidth="1"/>
    <col min="9859" max="9859" width="12.28515625" style="29" customWidth="1"/>
    <col min="9860" max="9862" width="0" style="29" hidden="1" customWidth="1"/>
    <col min="9863" max="9863" width="9.7109375" style="29" customWidth="1"/>
    <col min="9864" max="9865" width="10.7109375" style="29" customWidth="1"/>
    <col min="9866" max="9866" width="11.85546875" style="29" customWidth="1"/>
    <col min="9867" max="9867" width="0" style="29" hidden="1" customWidth="1"/>
    <col min="9868" max="9868" width="9.140625" style="29" customWidth="1"/>
    <col min="9869" max="9869" width="8" style="29" customWidth="1"/>
    <col min="9870" max="9870" width="7.5703125" style="29" customWidth="1"/>
    <col min="9871" max="9871" width="9" style="29" customWidth="1"/>
    <col min="9872" max="9874" width="9.140625" style="29" customWidth="1"/>
    <col min="9875" max="9880" width="0" style="29" hidden="1" customWidth="1"/>
    <col min="9881" max="10111" width="9.140625" style="29"/>
    <col min="10112" max="10112" width="7.85546875" style="29" customWidth="1"/>
    <col min="10113" max="10113" width="57.85546875" style="29" customWidth="1"/>
    <col min="10114" max="10114" width="10.140625" style="29" customWidth="1"/>
    <col min="10115" max="10115" width="12.28515625" style="29" customWidth="1"/>
    <col min="10116" max="10118" width="0" style="29" hidden="1" customWidth="1"/>
    <col min="10119" max="10119" width="9.7109375" style="29" customWidth="1"/>
    <col min="10120" max="10121" width="10.7109375" style="29" customWidth="1"/>
    <col min="10122" max="10122" width="11.85546875" style="29" customWidth="1"/>
    <col min="10123" max="10123" width="0" style="29" hidden="1" customWidth="1"/>
    <col min="10124" max="10124" width="9.140625" style="29" customWidth="1"/>
    <col min="10125" max="10125" width="8" style="29" customWidth="1"/>
    <col min="10126" max="10126" width="7.5703125" style="29" customWidth="1"/>
    <col min="10127" max="10127" width="9" style="29" customWidth="1"/>
    <col min="10128" max="10130" width="9.140625" style="29" customWidth="1"/>
    <col min="10131" max="10136" width="0" style="29" hidden="1" customWidth="1"/>
    <col min="10137" max="10367" width="9.140625" style="29"/>
    <col min="10368" max="10368" width="7.85546875" style="29" customWidth="1"/>
    <col min="10369" max="10369" width="57.85546875" style="29" customWidth="1"/>
    <col min="10370" max="10370" width="10.140625" style="29" customWidth="1"/>
    <col min="10371" max="10371" width="12.28515625" style="29" customWidth="1"/>
    <col min="10372" max="10374" width="0" style="29" hidden="1" customWidth="1"/>
    <col min="10375" max="10375" width="9.7109375" style="29" customWidth="1"/>
    <col min="10376" max="10377" width="10.7109375" style="29" customWidth="1"/>
    <col min="10378" max="10378" width="11.85546875" style="29" customWidth="1"/>
    <col min="10379" max="10379" width="0" style="29" hidden="1" customWidth="1"/>
    <col min="10380" max="10380" width="9.140625" style="29" customWidth="1"/>
    <col min="10381" max="10381" width="8" style="29" customWidth="1"/>
    <col min="10382" max="10382" width="7.5703125" style="29" customWidth="1"/>
    <col min="10383" max="10383" width="9" style="29" customWidth="1"/>
    <col min="10384" max="10386" width="9.140625" style="29" customWidth="1"/>
    <col min="10387" max="10392" width="0" style="29" hidden="1" customWidth="1"/>
    <col min="10393" max="10623" width="9.140625" style="29"/>
    <col min="10624" max="10624" width="7.85546875" style="29" customWidth="1"/>
    <col min="10625" max="10625" width="57.85546875" style="29" customWidth="1"/>
    <col min="10626" max="10626" width="10.140625" style="29" customWidth="1"/>
    <col min="10627" max="10627" width="12.28515625" style="29" customWidth="1"/>
    <col min="10628" max="10630" width="0" style="29" hidden="1" customWidth="1"/>
    <col min="10631" max="10631" width="9.7109375" style="29" customWidth="1"/>
    <col min="10632" max="10633" width="10.7109375" style="29" customWidth="1"/>
    <col min="10634" max="10634" width="11.85546875" style="29" customWidth="1"/>
    <col min="10635" max="10635" width="0" style="29" hidden="1" customWidth="1"/>
    <col min="10636" max="10636" width="9.140625" style="29" customWidth="1"/>
    <col min="10637" max="10637" width="8" style="29" customWidth="1"/>
    <col min="10638" max="10638" width="7.5703125" style="29" customWidth="1"/>
    <col min="10639" max="10639" width="9" style="29" customWidth="1"/>
    <col min="10640" max="10642" width="9.140625" style="29" customWidth="1"/>
    <col min="10643" max="10648" width="0" style="29" hidden="1" customWidth="1"/>
    <col min="10649" max="10879" width="9.140625" style="29"/>
    <col min="10880" max="10880" width="7.85546875" style="29" customWidth="1"/>
    <col min="10881" max="10881" width="57.85546875" style="29" customWidth="1"/>
    <col min="10882" max="10882" width="10.140625" style="29" customWidth="1"/>
    <col min="10883" max="10883" width="12.28515625" style="29" customWidth="1"/>
    <col min="10884" max="10886" width="0" style="29" hidden="1" customWidth="1"/>
    <col min="10887" max="10887" width="9.7109375" style="29" customWidth="1"/>
    <col min="10888" max="10889" width="10.7109375" style="29" customWidth="1"/>
    <col min="10890" max="10890" width="11.85546875" style="29" customWidth="1"/>
    <col min="10891" max="10891" width="0" style="29" hidden="1" customWidth="1"/>
    <col min="10892" max="10892" width="9.140625" style="29" customWidth="1"/>
    <col min="10893" max="10893" width="8" style="29" customWidth="1"/>
    <col min="10894" max="10894" width="7.5703125" style="29" customWidth="1"/>
    <col min="10895" max="10895" width="9" style="29" customWidth="1"/>
    <col min="10896" max="10898" width="9.140625" style="29" customWidth="1"/>
    <col min="10899" max="10904" width="0" style="29" hidden="1" customWidth="1"/>
    <col min="10905" max="11135" width="9.140625" style="29"/>
    <col min="11136" max="11136" width="7.85546875" style="29" customWidth="1"/>
    <col min="11137" max="11137" width="57.85546875" style="29" customWidth="1"/>
    <col min="11138" max="11138" width="10.140625" style="29" customWidth="1"/>
    <col min="11139" max="11139" width="12.28515625" style="29" customWidth="1"/>
    <col min="11140" max="11142" width="0" style="29" hidden="1" customWidth="1"/>
    <col min="11143" max="11143" width="9.7109375" style="29" customWidth="1"/>
    <col min="11144" max="11145" width="10.7109375" style="29" customWidth="1"/>
    <col min="11146" max="11146" width="11.85546875" style="29" customWidth="1"/>
    <col min="11147" max="11147" width="0" style="29" hidden="1" customWidth="1"/>
    <col min="11148" max="11148" width="9.140625" style="29" customWidth="1"/>
    <col min="11149" max="11149" width="8" style="29" customWidth="1"/>
    <col min="11150" max="11150" width="7.5703125" style="29" customWidth="1"/>
    <col min="11151" max="11151" width="9" style="29" customWidth="1"/>
    <col min="11152" max="11154" width="9.140625" style="29" customWidth="1"/>
    <col min="11155" max="11160" width="0" style="29" hidden="1" customWidth="1"/>
    <col min="11161" max="11391" width="9.140625" style="29"/>
    <col min="11392" max="11392" width="7.85546875" style="29" customWidth="1"/>
    <col min="11393" max="11393" width="57.85546875" style="29" customWidth="1"/>
    <col min="11394" max="11394" width="10.140625" style="29" customWidth="1"/>
    <col min="11395" max="11395" width="12.28515625" style="29" customWidth="1"/>
    <col min="11396" max="11398" width="0" style="29" hidden="1" customWidth="1"/>
    <col min="11399" max="11399" width="9.7109375" style="29" customWidth="1"/>
    <col min="11400" max="11401" width="10.7109375" style="29" customWidth="1"/>
    <col min="11402" max="11402" width="11.85546875" style="29" customWidth="1"/>
    <col min="11403" max="11403" width="0" style="29" hidden="1" customWidth="1"/>
    <col min="11404" max="11404" width="9.140625" style="29" customWidth="1"/>
    <col min="11405" max="11405" width="8" style="29" customWidth="1"/>
    <col min="11406" max="11406" width="7.5703125" style="29" customWidth="1"/>
    <col min="11407" max="11407" width="9" style="29" customWidth="1"/>
    <col min="11408" max="11410" width="9.140625" style="29" customWidth="1"/>
    <col min="11411" max="11416" width="0" style="29" hidden="1" customWidth="1"/>
    <col min="11417" max="11647" width="9.140625" style="29"/>
    <col min="11648" max="11648" width="7.85546875" style="29" customWidth="1"/>
    <col min="11649" max="11649" width="57.85546875" style="29" customWidth="1"/>
    <col min="11650" max="11650" width="10.140625" style="29" customWidth="1"/>
    <col min="11651" max="11651" width="12.28515625" style="29" customWidth="1"/>
    <col min="11652" max="11654" width="0" style="29" hidden="1" customWidth="1"/>
    <col min="11655" max="11655" width="9.7109375" style="29" customWidth="1"/>
    <col min="11656" max="11657" width="10.7109375" style="29" customWidth="1"/>
    <col min="11658" max="11658" width="11.85546875" style="29" customWidth="1"/>
    <col min="11659" max="11659" width="0" style="29" hidden="1" customWidth="1"/>
    <col min="11660" max="11660" width="9.140625" style="29" customWidth="1"/>
    <col min="11661" max="11661" width="8" style="29" customWidth="1"/>
    <col min="11662" max="11662" width="7.5703125" style="29" customWidth="1"/>
    <col min="11663" max="11663" width="9" style="29" customWidth="1"/>
    <col min="11664" max="11666" width="9.140625" style="29" customWidth="1"/>
    <col min="11667" max="11672" width="0" style="29" hidden="1" customWidth="1"/>
    <col min="11673" max="11903" width="9.140625" style="29"/>
    <col min="11904" max="11904" width="7.85546875" style="29" customWidth="1"/>
    <col min="11905" max="11905" width="57.85546875" style="29" customWidth="1"/>
    <col min="11906" max="11906" width="10.140625" style="29" customWidth="1"/>
    <col min="11907" max="11907" width="12.28515625" style="29" customWidth="1"/>
    <col min="11908" max="11910" width="0" style="29" hidden="1" customWidth="1"/>
    <col min="11911" max="11911" width="9.7109375" style="29" customWidth="1"/>
    <col min="11912" max="11913" width="10.7109375" style="29" customWidth="1"/>
    <col min="11914" max="11914" width="11.85546875" style="29" customWidth="1"/>
    <col min="11915" max="11915" width="0" style="29" hidden="1" customWidth="1"/>
    <col min="11916" max="11916" width="9.140625" style="29" customWidth="1"/>
    <col min="11917" max="11917" width="8" style="29" customWidth="1"/>
    <col min="11918" max="11918" width="7.5703125" style="29" customWidth="1"/>
    <col min="11919" max="11919" width="9" style="29" customWidth="1"/>
    <col min="11920" max="11922" width="9.140625" style="29" customWidth="1"/>
    <col min="11923" max="11928" width="0" style="29" hidden="1" customWidth="1"/>
    <col min="11929" max="12159" width="9.140625" style="29"/>
    <col min="12160" max="12160" width="7.85546875" style="29" customWidth="1"/>
    <col min="12161" max="12161" width="57.85546875" style="29" customWidth="1"/>
    <col min="12162" max="12162" width="10.140625" style="29" customWidth="1"/>
    <col min="12163" max="12163" width="12.28515625" style="29" customWidth="1"/>
    <col min="12164" max="12166" width="0" style="29" hidden="1" customWidth="1"/>
    <col min="12167" max="12167" width="9.7109375" style="29" customWidth="1"/>
    <col min="12168" max="12169" width="10.7109375" style="29" customWidth="1"/>
    <col min="12170" max="12170" width="11.85546875" style="29" customWidth="1"/>
    <col min="12171" max="12171" width="0" style="29" hidden="1" customWidth="1"/>
    <col min="12172" max="12172" width="9.140625" style="29" customWidth="1"/>
    <col min="12173" max="12173" width="8" style="29" customWidth="1"/>
    <col min="12174" max="12174" width="7.5703125" style="29" customWidth="1"/>
    <col min="12175" max="12175" width="9" style="29" customWidth="1"/>
    <col min="12176" max="12178" width="9.140625" style="29" customWidth="1"/>
    <col min="12179" max="12184" width="0" style="29" hidden="1" customWidth="1"/>
    <col min="12185" max="12415" width="9.140625" style="29"/>
    <col min="12416" max="12416" width="7.85546875" style="29" customWidth="1"/>
    <col min="12417" max="12417" width="57.85546875" style="29" customWidth="1"/>
    <col min="12418" max="12418" width="10.140625" style="29" customWidth="1"/>
    <col min="12419" max="12419" width="12.28515625" style="29" customWidth="1"/>
    <col min="12420" max="12422" width="0" style="29" hidden="1" customWidth="1"/>
    <col min="12423" max="12423" width="9.7109375" style="29" customWidth="1"/>
    <col min="12424" max="12425" width="10.7109375" style="29" customWidth="1"/>
    <col min="12426" max="12426" width="11.85546875" style="29" customWidth="1"/>
    <col min="12427" max="12427" width="0" style="29" hidden="1" customWidth="1"/>
    <col min="12428" max="12428" width="9.140625" style="29" customWidth="1"/>
    <col min="12429" max="12429" width="8" style="29" customWidth="1"/>
    <col min="12430" max="12430" width="7.5703125" style="29" customWidth="1"/>
    <col min="12431" max="12431" width="9" style="29" customWidth="1"/>
    <col min="12432" max="12434" width="9.140625" style="29" customWidth="1"/>
    <col min="12435" max="12440" width="0" style="29" hidden="1" customWidth="1"/>
    <col min="12441" max="12671" width="9.140625" style="29"/>
    <col min="12672" max="12672" width="7.85546875" style="29" customWidth="1"/>
    <col min="12673" max="12673" width="57.85546875" style="29" customWidth="1"/>
    <col min="12674" max="12674" width="10.140625" style="29" customWidth="1"/>
    <col min="12675" max="12675" width="12.28515625" style="29" customWidth="1"/>
    <col min="12676" max="12678" width="0" style="29" hidden="1" customWidth="1"/>
    <col min="12679" max="12679" width="9.7109375" style="29" customWidth="1"/>
    <col min="12680" max="12681" width="10.7109375" style="29" customWidth="1"/>
    <col min="12682" max="12682" width="11.85546875" style="29" customWidth="1"/>
    <col min="12683" max="12683" width="0" style="29" hidden="1" customWidth="1"/>
    <col min="12684" max="12684" width="9.140625" style="29" customWidth="1"/>
    <col min="12685" max="12685" width="8" style="29" customWidth="1"/>
    <col min="12686" max="12686" width="7.5703125" style="29" customWidth="1"/>
    <col min="12687" max="12687" width="9" style="29" customWidth="1"/>
    <col min="12688" max="12690" width="9.140625" style="29" customWidth="1"/>
    <col min="12691" max="12696" width="0" style="29" hidden="1" customWidth="1"/>
    <col min="12697" max="12927" width="9.140625" style="29"/>
    <col min="12928" max="12928" width="7.85546875" style="29" customWidth="1"/>
    <col min="12929" max="12929" width="57.85546875" style="29" customWidth="1"/>
    <col min="12930" max="12930" width="10.140625" style="29" customWidth="1"/>
    <col min="12931" max="12931" width="12.28515625" style="29" customWidth="1"/>
    <col min="12932" max="12934" width="0" style="29" hidden="1" customWidth="1"/>
    <col min="12935" max="12935" width="9.7109375" style="29" customWidth="1"/>
    <col min="12936" max="12937" width="10.7109375" style="29" customWidth="1"/>
    <col min="12938" max="12938" width="11.85546875" style="29" customWidth="1"/>
    <col min="12939" max="12939" width="0" style="29" hidden="1" customWidth="1"/>
    <col min="12940" max="12940" width="9.140625" style="29" customWidth="1"/>
    <col min="12941" max="12941" width="8" style="29" customWidth="1"/>
    <col min="12942" max="12942" width="7.5703125" style="29" customWidth="1"/>
    <col min="12943" max="12943" width="9" style="29" customWidth="1"/>
    <col min="12944" max="12946" width="9.140625" style="29" customWidth="1"/>
    <col min="12947" max="12952" width="0" style="29" hidden="1" customWidth="1"/>
    <col min="12953" max="13183" width="9.140625" style="29"/>
    <col min="13184" max="13184" width="7.85546875" style="29" customWidth="1"/>
    <col min="13185" max="13185" width="57.85546875" style="29" customWidth="1"/>
    <col min="13186" max="13186" width="10.140625" style="29" customWidth="1"/>
    <col min="13187" max="13187" width="12.28515625" style="29" customWidth="1"/>
    <col min="13188" max="13190" width="0" style="29" hidden="1" customWidth="1"/>
    <col min="13191" max="13191" width="9.7109375" style="29" customWidth="1"/>
    <col min="13192" max="13193" width="10.7109375" style="29" customWidth="1"/>
    <col min="13194" max="13194" width="11.85546875" style="29" customWidth="1"/>
    <col min="13195" max="13195" width="0" style="29" hidden="1" customWidth="1"/>
    <col min="13196" max="13196" width="9.140625" style="29" customWidth="1"/>
    <col min="13197" max="13197" width="8" style="29" customWidth="1"/>
    <col min="13198" max="13198" width="7.5703125" style="29" customWidth="1"/>
    <col min="13199" max="13199" width="9" style="29" customWidth="1"/>
    <col min="13200" max="13202" width="9.140625" style="29" customWidth="1"/>
    <col min="13203" max="13208" width="0" style="29" hidden="1" customWidth="1"/>
    <col min="13209" max="13439" width="9.140625" style="29"/>
    <col min="13440" max="13440" width="7.85546875" style="29" customWidth="1"/>
    <col min="13441" max="13441" width="57.85546875" style="29" customWidth="1"/>
    <col min="13442" max="13442" width="10.140625" style="29" customWidth="1"/>
    <col min="13443" max="13443" width="12.28515625" style="29" customWidth="1"/>
    <col min="13444" max="13446" width="0" style="29" hidden="1" customWidth="1"/>
    <col min="13447" max="13447" width="9.7109375" style="29" customWidth="1"/>
    <col min="13448" max="13449" width="10.7109375" style="29" customWidth="1"/>
    <col min="13450" max="13450" width="11.85546875" style="29" customWidth="1"/>
    <col min="13451" max="13451" width="0" style="29" hidden="1" customWidth="1"/>
    <col min="13452" max="13452" width="9.140625" style="29" customWidth="1"/>
    <col min="13453" max="13453" width="8" style="29" customWidth="1"/>
    <col min="13454" max="13454" width="7.5703125" style="29" customWidth="1"/>
    <col min="13455" max="13455" width="9" style="29" customWidth="1"/>
    <col min="13456" max="13458" width="9.140625" style="29" customWidth="1"/>
    <col min="13459" max="13464" width="0" style="29" hidden="1" customWidth="1"/>
    <col min="13465" max="13695" width="9.140625" style="29"/>
    <col min="13696" max="13696" width="7.85546875" style="29" customWidth="1"/>
    <col min="13697" max="13697" width="57.85546875" style="29" customWidth="1"/>
    <col min="13698" max="13698" width="10.140625" style="29" customWidth="1"/>
    <col min="13699" max="13699" width="12.28515625" style="29" customWidth="1"/>
    <col min="13700" max="13702" width="0" style="29" hidden="1" customWidth="1"/>
    <col min="13703" max="13703" width="9.7109375" style="29" customWidth="1"/>
    <col min="13704" max="13705" width="10.7109375" style="29" customWidth="1"/>
    <col min="13706" max="13706" width="11.85546875" style="29" customWidth="1"/>
    <col min="13707" max="13707" width="0" style="29" hidden="1" customWidth="1"/>
    <col min="13708" max="13708" width="9.140625" style="29" customWidth="1"/>
    <col min="13709" max="13709" width="8" style="29" customWidth="1"/>
    <col min="13710" max="13710" width="7.5703125" style="29" customWidth="1"/>
    <col min="13711" max="13711" width="9" style="29" customWidth="1"/>
    <col min="13712" max="13714" width="9.140625" style="29" customWidth="1"/>
    <col min="13715" max="13720" width="0" style="29" hidden="1" customWidth="1"/>
    <col min="13721" max="13951" width="9.140625" style="29"/>
    <col min="13952" max="13952" width="7.85546875" style="29" customWidth="1"/>
    <col min="13953" max="13953" width="57.85546875" style="29" customWidth="1"/>
    <col min="13954" max="13954" width="10.140625" style="29" customWidth="1"/>
    <col min="13955" max="13955" width="12.28515625" style="29" customWidth="1"/>
    <col min="13956" max="13958" width="0" style="29" hidden="1" customWidth="1"/>
    <col min="13959" max="13959" width="9.7109375" style="29" customWidth="1"/>
    <col min="13960" max="13961" width="10.7109375" style="29" customWidth="1"/>
    <col min="13962" max="13962" width="11.85546875" style="29" customWidth="1"/>
    <col min="13963" max="13963" width="0" style="29" hidden="1" customWidth="1"/>
    <col min="13964" max="13964" width="9.140625" style="29" customWidth="1"/>
    <col min="13965" max="13965" width="8" style="29" customWidth="1"/>
    <col min="13966" max="13966" width="7.5703125" style="29" customWidth="1"/>
    <col min="13967" max="13967" width="9" style="29" customWidth="1"/>
    <col min="13968" max="13970" width="9.140625" style="29" customWidth="1"/>
    <col min="13971" max="13976" width="0" style="29" hidden="1" customWidth="1"/>
    <col min="13977" max="14207" width="9.140625" style="29"/>
    <col min="14208" max="14208" width="7.85546875" style="29" customWidth="1"/>
    <col min="14209" max="14209" width="57.85546875" style="29" customWidth="1"/>
    <col min="14210" max="14210" width="10.140625" style="29" customWidth="1"/>
    <col min="14211" max="14211" width="12.28515625" style="29" customWidth="1"/>
    <col min="14212" max="14214" width="0" style="29" hidden="1" customWidth="1"/>
    <col min="14215" max="14215" width="9.7109375" style="29" customWidth="1"/>
    <col min="14216" max="14217" width="10.7109375" style="29" customWidth="1"/>
    <col min="14218" max="14218" width="11.85546875" style="29" customWidth="1"/>
    <col min="14219" max="14219" width="0" style="29" hidden="1" customWidth="1"/>
    <col min="14220" max="14220" width="9.140625" style="29" customWidth="1"/>
    <col min="14221" max="14221" width="8" style="29" customWidth="1"/>
    <col min="14222" max="14222" width="7.5703125" style="29" customWidth="1"/>
    <col min="14223" max="14223" width="9" style="29" customWidth="1"/>
    <col min="14224" max="14226" width="9.140625" style="29" customWidth="1"/>
    <col min="14227" max="14232" width="0" style="29" hidden="1" customWidth="1"/>
    <col min="14233" max="14463" width="9.140625" style="29"/>
    <col min="14464" max="14464" width="7.85546875" style="29" customWidth="1"/>
    <col min="14465" max="14465" width="57.85546875" style="29" customWidth="1"/>
    <col min="14466" max="14466" width="10.140625" style="29" customWidth="1"/>
    <col min="14467" max="14467" width="12.28515625" style="29" customWidth="1"/>
    <col min="14468" max="14470" width="0" style="29" hidden="1" customWidth="1"/>
    <col min="14471" max="14471" width="9.7109375" style="29" customWidth="1"/>
    <col min="14472" max="14473" width="10.7109375" style="29" customWidth="1"/>
    <col min="14474" max="14474" width="11.85546875" style="29" customWidth="1"/>
    <col min="14475" max="14475" width="0" style="29" hidden="1" customWidth="1"/>
    <col min="14476" max="14476" width="9.140625" style="29" customWidth="1"/>
    <col min="14477" max="14477" width="8" style="29" customWidth="1"/>
    <col min="14478" max="14478" width="7.5703125" style="29" customWidth="1"/>
    <col min="14479" max="14479" width="9" style="29" customWidth="1"/>
    <col min="14480" max="14482" width="9.140625" style="29" customWidth="1"/>
    <col min="14483" max="14488" width="0" style="29" hidden="1" customWidth="1"/>
    <col min="14489" max="14719" width="9.140625" style="29"/>
    <col min="14720" max="14720" width="7.85546875" style="29" customWidth="1"/>
    <col min="14721" max="14721" width="57.85546875" style="29" customWidth="1"/>
    <col min="14722" max="14722" width="10.140625" style="29" customWidth="1"/>
    <col min="14723" max="14723" width="12.28515625" style="29" customWidth="1"/>
    <col min="14724" max="14726" width="0" style="29" hidden="1" customWidth="1"/>
    <col min="14727" max="14727" width="9.7109375" style="29" customWidth="1"/>
    <col min="14728" max="14729" width="10.7109375" style="29" customWidth="1"/>
    <col min="14730" max="14730" width="11.85546875" style="29" customWidth="1"/>
    <col min="14731" max="14731" width="0" style="29" hidden="1" customWidth="1"/>
    <col min="14732" max="14732" width="9.140625" style="29" customWidth="1"/>
    <col min="14733" max="14733" width="8" style="29" customWidth="1"/>
    <col min="14734" max="14734" width="7.5703125" style="29" customWidth="1"/>
    <col min="14735" max="14735" width="9" style="29" customWidth="1"/>
    <col min="14736" max="14738" width="9.140625" style="29" customWidth="1"/>
    <col min="14739" max="14744" width="0" style="29" hidden="1" customWidth="1"/>
    <col min="14745" max="14975" width="9.140625" style="29"/>
    <col min="14976" max="14976" width="7.85546875" style="29" customWidth="1"/>
    <col min="14977" max="14977" width="57.85546875" style="29" customWidth="1"/>
    <col min="14978" max="14978" width="10.140625" style="29" customWidth="1"/>
    <col min="14979" max="14979" width="12.28515625" style="29" customWidth="1"/>
    <col min="14980" max="14982" width="0" style="29" hidden="1" customWidth="1"/>
    <col min="14983" max="14983" width="9.7109375" style="29" customWidth="1"/>
    <col min="14984" max="14985" width="10.7109375" style="29" customWidth="1"/>
    <col min="14986" max="14986" width="11.85546875" style="29" customWidth="1"/>
    <col min="14987" max="14987" width="0" style="29" hidden="1" customWidth="1"/>
    <col min="14988" max="14988" width="9.140625" style="29" customWidth="1"/>
    <col min="14989" max="14989" width="8" style="29" customWidth="1"/>
    <col min="14990" max="14990" width="7.5703125" style="29" customWidth="1"/>
    <col min="14991" max="14991" width="9" style="29" customWidth="1"/>
    <col min="14992" max="14994" width="9.140625" style="29" customWidth="1"/>
    <col min="14995" max="15000" width="0" style="29" hidden="1" customWidth="1"/>
    <col min="15001" max="15231" width="9.140625" style="29"/>
    <col min="15232" max="15232" width="7.85546875" style="29" customWidth="1"/>
    <col min="15233" max="15233" width="57.85546875" style="29" customWidth="1"/>
    <col min="15234" max="15234" width="10.140625" style="29" customWidth="1"/>
    <col min="15235" max="15235" width="12.28515625" style="29" customWidth="1"/>
    <col min="15236" max="15238" width="0" style="29" hidden="1" customWidth="1"/>
    <col min="15239" max="15239" width="9.7109375" style="29" customWidth="1"/>
    <col min="15240" max="15241" width="10.7109375" style="29" customWidth="1"/>
    <col min="15242" max="15242" width="11.85546875" style="29" customWidth="1"/>
    <col min="15243" max="15243" width="0" style="29" hidden="1" customWidth="1"/>
    <col min="15244" max="15244" width="9.140625" style="29" customWidth="1"/>
    <col min="15245" max="15245" width="8" style="29" customWidth="1"/>
    <col min="15246" max="15246" width="7.5703125" style="29" customWidth="1"/>
    <col min="15247" max="15247" width="9" style="29" customWidth="1"/>
    <col min="15248" max="15250" width="9.140625" style="29" customWidth="1"/>
    <col min="15251" max="15256" width="0" style="29" hidden="1" customWidth="1"/>
    <col min="15257" max="15487" width="9.140625" style="29"/>
    <col min="15488" max="15488" width="7.85546875" style="29" customWidth="1"/>
    <col min="15489" max="15489" width="57.85546875" style="29" customWidth="1"/>
    <col min="15490" max="15490" width="10.140625" style="29" customWidth="1"/>
    <col min="15491" max="15491" width="12.28515625" style="29" customWidth="1"/>
    <col min="15492" max="15494" width="0" style="29" hidden="1" customWidth="1"/>
    <col min="15495" max="15495" width="9.7109375" style="29" customWidth="1"/>
    <col min="15496" max="15497" width="10.7109375" style="29" customWidth="1"/>
    <col min="15498" max="15498" width="11.85546875" style="29" customWidth="1"/>
    <col min="15499" max="15499" width="0" style="29" hidden="1" customWidth="1"/>
    <col min="15500" max="15500" width="9.140625" style="29" customWidth="1"/>
    <col min="15501" max="15501" width="8" style="29" customWidth="1"/>
    <col min="15502" max="15502" width="7.5703125" style="29" customWidth="1"/>
    <col min="15503" max="15503" width="9" style="29" customWidth="1"/>
    <col min="15504" max="15506" width="9.140625" style="29" customWidth="1"/>
    <col min="15507" max="15512" width="0" style="29" hidden="1" customWidth="1"/>
    <col min="15513" max="15743" width="9.140625" style="29"/>
    <col min="15744" max="15744" width="7.85546875" style="29" customWidth="1"/>
    <col min="15745" max="15745" width="57.85546875" style="29" customWidth="1"/>
    <col min="15746" max="15746" width="10.140625" style="29" customWidth="1"/>
    <col min="15747" max="15747" width="12.28515625" style="29" customWidth="1"/>
    <col min="15748" max="15750" width="0" style="29" hidden="1" customWidth="1"/>
    <col min="15751" max="15751" width="9.7109375" style="29" customWidth="1"/>
    <col min="15752" max="15753" width="10.7109375" style="29" customWidth="1"/>
    <col min="15754" max="15754" width="11.85546875" style="29" customWidth="1"/>
    <col min="15755" max="15755" width="0" style="29" hidden="1" customWidth="1"/>
    <col min="15756" max="15756" width="9.140625" style="29" customWidth="1"/>
    <col min="15757" max="15757" width="8" style="29" customWidth="1"/>
    <col min="15758" max="15758" width="7.5703125" style="29" customWidth="1"/>
    <col min="15759" max="15759" width="9" style="29" customWidth="1"/>
    <col min="15760" max="15762" width="9.140625" style="29" customWidth="1"/>
    <col min="15763" max="15768" width="0" style="29" hidden="1" customWidth="1"/>
    <col min="15769" max="15999" width="9.140625" style="29"/>
    <col min="16000" max="16000" width="7.85546875" style="29" customWidth="1"/>
    <col min="16001" max="16001" width="57.85546875" style="29" customWidth="1"/>
    <col min="16002" max="16002" width="10.140625" style="29" customWidth="1"/>
    <col min="16003" max="16003" width="12.28515625" style="29" customWidth="1"/>
    <col min="16004" max="16006" width="0" style="29" hidden="1" customWidth="1"/>
    <col min="16007" max="16007" width="9.7109375" style="29" customWidth="1"/>
    <col min="16008" max="16009" width="10.7109375" style="29" customWidth="1"/>
    <col min="16010" max="16010" width="11.85546875" style="29" customWidth="1"/>
    <col min="16011" max="16011" width="0" style="29" hidden="1" customWidth="1"/>
    <col min="16012" max="16012" width="9.140625" style="29" customWidth="1"/>
    <col min="16013" max="16013" width="8" style="29" customWidth="1"/>
    <col min="16014" max="16014" width="7.5703125" style="29" customWidth="1"/>
    <col min="16015" max="16015" width="9" style="29" customWidth="1"/>
    <col min="16016" max="16018" width="9.140625" style="29" customWidth="1"/>
    <col min="16019" max="16024" width="0" style="29" hidden="1" customWidth="1"/>
    <col min="16025" max="16384" width="9.140625" style="29"/>
  </cols>
  <sheetData>
    <row r="2" spans="1:8" x14ac:dyDescent="0.25">
      <c r="A2" s="175" t="s">
        <v>78</v>
      </c>
      <c r="B2" s="175"/>
      <c r="C2" s="175"/>
      <c r="D2" s="175"/>
      <c r="E2" s="175"/>
      <c r="F2" s="175"/>
      <c r="G2" s="175"/>
      <c r="H2" s="175"/>
    </row>
    <row r="3" spans="1:8" ht="15" x14ac:dyDescent="0.25">
      <c r="A3" s="27"/>
      <c r="B3" s="27"/>
      <c r="C3" s="27"/>
      <c r="D3" s="27"/>
      <c r="E3" s="27"/>
      <c r="F3" s="27"/>
      <c r="G3" s="27"/>
    </row>
    <row r="4" spans="1:8" x14ac:dyDescent="0.25">
      <c r="A4" s="107" t="s">
        <v>1</v>
      </c>
      <c r="B4" s="110"/>
      <c r="C4" s="111"/>
      <c r="D4" s="1"/>
      <c r="E4" s="2"/>
      <c r="F4" s="3"/>
      <c r="G4" s="28"/>
      <c r="H4" s="107" t="s">
        <v>0</v>
      </c>
    </row>
    <row r="5" spans="1:8" x14ac:dyDescent="0.25">
      <c r="A5" s="108"/>
      <c r="B5" s="135" t="s">
        <v>2</v>
      </c>
      <c r="C5" s="136"/>
      <c r="D5" s="139" t="s">
        <v>3</v>
      </c>
      <c r="E5" s="140"/>
      <c r="F5" s="141"/>
      <c r="G5" s="142" t="s">
        <v>4</v>
      </c>
      <c r="H5" s="108"/>
    </row>
    <row r="6" spans="1:8" ht="15" x14ac:dyDescent="0.25">
      <c r="A6" s="108"/>
      <c r="B6" s="135"/>
      <c r="C6" s="136"/>
      <c r="D6" s="145" t="s">
        <v>5</v>
      </c>
      <c r="E6" s="145" t="s">
        <v>6</v>
      </c>
      <c r="F6" s="145" t="s">
        <v>7</v>
      </c>
      <c r="G6" s="143"/>
      <c r="H6" s="108"/>
    </row>
    <row r="7" spans="1:8" ht="15" x14ac:dyDescent="0.25">
      <c r="A7" s="108"/>
      <c r="B7" s="135"/>
      <c r="C7" s="136"/>
      <c r="D7" s="146"/>
      <c r="E7" s="146"/>
      <c r="F7" s="146"/>
      <c r="G7" s="143"/>
      <c r="H7" s="108"/>
    </row>
    <row r="8" spans="1:8" ht="15" x14ac:dyDescent="0.25">
      <c r="A8" s="109"/>
      <c r="B8" s="137"/>
      <c r="C8" s="138"/>
      <c r="D8" s="147"/>
      <c r="E8" s="147"/>
      <c r="F8" s="147"/>
      <c r="G8" s="144"/>
      <c r="H8" s="109"/>
    </row>
    <row r="9" spans="1:8" ht="27" customHeight="1" x14ac:dyDescent="0.25">
      <c r="A9" s="112" t="s">
        <v>33</v>
      </c>
      <c r="B9" s="113"/>
      <c r="C9" s="113"/>
      <c r="D9" s="113"/>
      <c r="E9" s="113"/>
      <c r="F9" s="113"/>
      <c r="G9" s="114"/>
      <c r="H9" s="58"/>
    </row>
    <row r="10" spans="1:8" ht="23.25" customHeight="1" x14ac:dyDescent="0.25">
      <c r="A10" s="112" t="s">
        <v>36</v>
      </c>
      <c r="B10" s="113"/>
      <c r="C10" s="114"/>
      <c r="D10" s="4"/>
      <c r="E10" s="4"/>
      <c r="F10" s="4"/>
      <c r="G10" s="4"/>
      <c r="H10" s="58"/>
    </row>
    <row r="11" spans="1:8" ht="18.75" x14ac:dyDescent="0.25">
      <c r="A11" s="59" t="s">
        <v>79</v>
      </c>
      <c r="B11" s="174" t="s">
        <v>80</v>
      </c>
      <c r="C11" s="106"/>
      <c r="D11" s="21">
        <v>13.32</v>
      </c>
      <c r="E11" s="21">
        <v>13.8</v>
      </c>
      <c r="F11" s="21">
        <v>58.3</v>
      </c>
      <c r="G11" s="21">
        <v>336.8</v>
      </c>
      <c r="H11" s="26">
        <v>366</v>
      </c>
    </row>
    <row r="12" spans="1:8" ht="18.75" x14ac:dyDescent="0.3">
      <c r="A12" s="46" t="s">
        <v>68</v>
      </c>
      <c r="B12" s="98">
        <v>50</v>
      </c>
      <c r="C12" s="99"/>
      <c r="D12" s="7">
        <v>2.42</v>
      </c>
      <c r="E12" s="7">
        <v>2.5099999999999998</v>
      </c>
      <c r="F12" s="7">
        <v>16.03</v>
      </c>
      <c r="G12" s="7">
        <v>37.22</v>
      </c>
      <c r="H12" s="20">
        <v>428</v>
      </c>
    </row>
    <row r="13" spans="1:8" ht="18.75" x14ac:dyDescent="0.3">
      <c r="A13" s="46" t="s">
        <v>9</v>
      </c>
      <c r="B13" s="101">
        <v>200</v>
      </c>
      <c r="C13" s="102"/>
      <c r="D13" s="7">
        <v>0.17</v>
      </c>
      <c r="E13" s="7">
        <v>0.04</v>
      </c>
      <c r="F13" s="7">
        <v>9.9700000000000006</v>
      </c>
      <c r="G13" s="7">
        <v>40.56</v>
      </c>
      <c r="H13" s="20">
        <v>376</v>
      </c>
    </row>
    <row r="14" spans="1:8" s="37" customFormat="1" x14ac:dyDescent="0.25">
      <c r="A14" s="9" t="s">
        <v>10</v>
      </c>
      <c r="B14" s="103">
        <v>500</v>
      </c>
      <c r="C14" s="104"/>
      <c r="D14" s="10">
        <f>SUM(D11:D13)</f>
        <v>15.91</v>
      </c>
      <c r="E14" s="10">
        <f>SUM(E11:E13)</f>
        <v>16.350000000000001</v>
      </c>
      <c r="F14" s="10">
        <f>SUM(F11:F13)</f>
        <v>84.3</v>
      </c>
      <c r="G14" s="10">
        <f>SUM(G11:G13)</f>
        <v>414.58</v>
      </c>
      <c r="H14" s="25"/>
    </row>
    <row r="15" spans="1:8" ht="18.75" x14ac:dyDescent="0.25">
      <c r="A15" s="112" t="s">
        <v>35</v>
      </c>
      <c r="B15" s="113"/>
      <c r="C15" s="113"/>
      <c r="D15" s="113"/>
      <c r="E15" s="113"/>
      <c r="F15" s="113"/>
      <c r="G15" s="114"/>
      <c r="H15" s="58"/>
    </row>
    <row r="16" spans="1:8" ht="18.75" x14ac:dyDescent="0.25">
      <c r="A16" s="112" t="s">
        <v>36</v>
      </c>
      <c r="B16" s="113"/>
      <c r="C16" s="114"/>
      <c r="D16" s="4"/>
      <c r="E16" s="4"/>
      <c r="F16" s="4"/>
      <c r="G16" s="4"/>
      <c r="H16" s="58"/>
    </row>
    <row r="17" spans="1:8" ht="18.75" x14ac:dyDescent="0.3">
      <c r="A17" s="5" t="s">
        <v>31</v>
      </c>
      <c r="B17" s="101">
        <v>150</v>
      </c>
      <c r="C17" s="102"/>
      <c r="D17" s="7">
        <v>6.2</v>
      </c>
      <c r="E17" s="7">
        <v>9.9</v>
      </c>
      <c r="F17" s="7">
        <v>19.2</v>
      </c>
      <c r="G17" s="7">
        <v>189.4</v>
      </c>
      <c r="H17" s="20">
        <v>334</v>
      </c>
    </row>
    <row r="18" spans="1:8" ht="37.5" x14ac:dyDescent="0.3">
      <c r="A18" s="5" t="s">
        <v>30</v>
      </c>
      <c r="B18" s="101">
        <v>110</v>
      </c>
      <c r="C18" s="102"/>
      <c r="D18" s="14">
        <v>7.081818181818182</v>
      </c>
      <c r="E18" s="14">
        <v>11.6454545454545</v>
      </c>
      <c r="F18" s="14">
        <v>12.727272727272727</v>
      </c>
      <c r="G18" s="14">
        <v>183.69</v>
      </c>
      <c r="H18" s="20">
        <v>128</v>
      </c>
    </row>
    <row r="19" spans="1:8" ht="18.75" x14ac:dyDescent="0.3">
      <c r="A19" s="46" t="s">
        <v>15</v>
      </c>
      <c r="B19" s="98">
        <v>40</v>
      </c>
      <c r="C19" s="99"/>
      <c r="D19" s="7">
        <v>3</v>
      </c>
      <c r="E19" s="7">
        <v>0.29600000000000004</v>
      </c>
      <c r="F19" s="7">
        <v>19.399999999999999</v>
      </c>
      <c r="G19" s="7">
        <v>92.4</v>
      </c>
      <c r="H19" s="20" t="s">
        <v>8</v>
      </c>
    </row>
    <row r="20" spans="1:8" ht="18.75" x14ac:dyDescent="0.3">
      <c r="A20" s="17" t="s">
        <v>18</v>
      </c>
      <c r="B20" s="98">
        <v>200</v>
      </c>
      <c r="C20" s="99"/>
      <c r="D20" s="7">
        <v>0.26</v>
      </c>
      <c r="E20" s="7">
        <v>0.05</v>
      </c>
      <c r="F20" s="7">
        <v>12.26</v>
      </c>
      <c r="G20" s="7">
        <v>49.72</v>
      </c>
      <c r="H20" s="20">
        <v>377</v>
      </c>
    </row>
    <row r="21" spans="1:8" s="37" customFormat="1" x14ac:dyDescent="0.25">
      <c r="A21" s="9" t="s">
        <v>10</v>
      </c>
      <c r="B21" s="103">
        <f>SUM(B17:C20)</f>
        <v>500</v>
      </c>
      <c r="C21" s="104"/>
      <c r="D21" s="10">
        <f>SUM(D17:D20)</f>
        <v>16.541818181818183</v>
      </c>
      <c r="E21" s="10">
        <f>SUM(E17:E20)</f>
        <v>21.891454545454501</v>
      </c>
      <c r="F21" s="10">
        <f>SUM(F17:F20)</f>
        <v>63.587272727272726</v>
      </c>
      <c r="G21" s="10">
        <f>SUM(G17:G20)</f>
        <v>515.21</v>
      </c>
      <c r="H21" s="25"/>
    </row>
    <row r="22" spans="1:8" ht="18.75" x14ac:dyDescent="0.25">
      <c r="A22" s="112" t="s">
        <v>37</v>
      </c>
      <c r="B22" s="113"/>
      <c r="C22" s="113"/>
      <c r="D22" s="113"/>
      <c r="E22" s="113"/>
      <c r="F22" s="113"/>
      <c r="G22" s="114"/>
      <c r="H22" s="58"/>
    </row>
    <row r="23" spans="1:8" ht="18.75" x14ac:dyDescent="0.25">
      <c r="A23" s="112" t="s">
        <v>36</v>
      </c>
      <c r="B23" s="113"/>
      <c r="C23" s="114"/>
      <c r="D23" s="4"/>
      <c r="E23" s="4"/>
      <c r="F23" s="4"/>
      <c r="G23" s="4"/>
      <c r="H23" s="58"/>
    </row>
    <row r="24" spans="1:8" ht="18.75" x14ac:dyDescent="0.3">
      <c r="A24" s="5" t="s">
        <v>60</v>
      </c>
      <c r="B24" s="174" t="s">
        <v>59</v>
      </c>
      <c r="C24" s="106"/>
      <c r="D24" s="16">
        <f>10.6-2.76-2</f>
        <v>5.84</v>
      </c>
      <c r="E24" s="16">
        <f>3.9+2+1.1</f>
        <v>7</v>
      </c>
      <c r="F24" s="16">
        <f>72.5-13+2.56-8</f>
        <v>54.06</v>
      </c>
      <c r="G24" s="16">
        <f>302.6-0.36</f>
        <v>302.24</v>
      </c>
      <c r="H24" s="20">
        <v>175</v>
      </c>
    </row>
    <row r="25" spans="1:8" ht="18.75" x14ac:dyDescent="0.3">
      <c r="A25" s="46" t="s">
        <v>83</v>
      </c>
      <c r="B25" s="60">
        <v>100</v>
      </c>
      <c r="C25" s="60">
        <v>30</v>
      </c>
      <c r="D25" s="7">
        <v>5.81</v>
      </c>
      <c r="E25" s="7">
        <v>8.1</v>
      </c>
      <c r="F25" s="7">
        <v>74.62</v>
      </c>
      <c r="G25" s="7">
        <v>394.64</v>
      </c>
      <c r="H25" s="20">
        <v>429</v>
      </c>
    </row>
    <row r="26" spans="1:8" ht="18.75" x14ac:dyDescent="0.3">
      <c r="A26" s="46" t="s">
        <v>73</v>
      </c>
      <c r="B26" s="176" t="s">
        <v>59</v>
      </c>
      <c r="C26" s="122"/>
      <c r="D26" s="7">
        <v>1.7</v>
      </c>
      <c r="E26" s="7">
        <v>1.3</v>
      </c>
      <c r="F26" s="7">
        <v>17.399999999999999</v>
      </c>
      <c r="G26" s="7">
        <v>88</v>
      </c>
      <c r="H26" s="20" t="s">
        <v>66</v>
      </c>
    </row>
    <row r="27" spans="1:8" s="37" customFormat="1" x14ac:dyDescent="0.25">
      <c r="A27" s="9" t="s">
        <v>10</v>
      </c>
      <c r="B27" s="10">
        <v>500</v>
      </c>
      <c r="C27" s="10">
        <v>430</v>
      </c>
      <c r="D27" s="10">
        <f>SUM(D24:D26)</f>
        <v>13.349999999999998</v>
      </c>
      <c r="E27" s="10">
        <f>SUM(E24:E26)</f>
        <v>16.399999999999999</v>
      </c>
      <c r="F27" s="10">
        <f>SUM(F24:F26)</f>
        <v>146.08000000000001</v>
      </c>
      <c r="G27" s="10">
        <f>SUM(G24:G26)</f>
        <v>784.88</v>
      </c>
      <c r="H27" s="25"/>
    </row>
    <row r="28" spans="1:8" ht="18.75" x14ac:dyDescent="0.25">
      <c r="A28" s="112" t="s">
        <v>38</v>
      </c>
      <c r="B28" s="113"/>
      <c r="C28" s="113"/>
      <c r="D28" s="113"/>
      <c r="E28" s="113"/>
      <c r="F28" s="113"/>
      <c r="G28" s="114"/>
      <c r="H28" s="58"/>
    </row>
    <row r="29" spans="1:8" ht="18.75" x14ac:dyDescent="0.25">
      <c r="A29" s="43" t="s">
        <v>36</v>
      </c>
      <c r="B29" s="112"/>
      <c r="C29" s="114"/>
      <c r="D29" s="4"/>
      <c r="E29" s="4"/>
      <c r="F29" s="4"/>
      <c r="G29" s="4"/>
      <c r="H29" s="58"/>
    </row>
    <row r="30" spans="1:8" ht="18.75" x14ac:dyDescent="0.3">
      <c r="A30" s="47" t="s">
        <v>53</v>
      </c>
      <c r="B30" s="123">
        <v>150</v>
      </c>
      <c r="C30" s="124"/>
      <c r="D30" s="18">
        <v>3.8</v>
      </c>
      <c r="E30" s="18">
        <v>6.6</v>
      </c>
      <c r="F30" s="18">
        <v>30.1</v>
      </c>
      <c r="G30" s="18">
        <v>194.6</v>
      </c>
      <c r="H30" s="20">
        <v>234</v>
      </c>
    </row>
    <row r="31" spans="1:8" ht="18.75" x14ac:dyDescent="0.3">
      <c r="A31" s="17" t="s">
        <v>84</v>
      </c>
      <c r="B31" s="125">
        <v>100</v>
      </c>
      <c r="C31" s="126"/>
      <c r="D31" s="39">
        <v>2.6</v>
      </c>
      <c r="E31" s="39">
        <v>2.7</v>
      </c>
      <c r="F31" s="39">
        <v>0</v>
      </c>
      <c r="G31" s="39">
        <v>34.6</v>
      </c>
      <c r="H31" s="20" t="s">
        <v>61</v>
      </c>
    </row>
    <row r="32" spans="1:8" ht="18.75" x14ac:dyDescent="0.3">
      <c r="A32" s="46" t="s">
        <v>75</v>
      </c>
      <c r="B32" s="98">
        <v>50</v>
      </c>
      <c r="C32" s="99"/>
      <c r="D32" s="7">
        <v>2.42</v>
      </c>
      <c r="E32" s="7">
        <v>2.5099999999999998</v>
      </c>
      <c r="F32" s="7">
        <v>16.03</v>
      </c>
      <c r="G32" s="7">
        <v>37.22</v>
      </c>
      <c r="H32" s="20">
        <v>428</v>
      </c>
    </row>
    <row r="33" spans="1:8" ht="18.75" x14ac:dyDescent="0.3">
      <c r="A33" s="46" t="s">
        <v>9</v>
      </c>
      <c r="B33" s="129">
        <v>200</v>
      </c>
      <c r="C33" s="130"/>
      <c r="D33" s="7">
        <v>0.17</v>
      </c>
      <c r="E33" s="7">
        <v>0.04</v>
      </c>
      <c r="F33" s="7">
        <v>9.9700000000000006</v>
      </c>
      <c r="G33" s="7">
        <v>40.56</v>
      </c>
      <c r="H33" s="20">
        <v>376</v>
      </c>
    </row>
    <row r="34" spans="1:8" s="31" customFormat="1" x14ac:dyDescent="0.25">
      <c r="A34" s="9" t="s">
        <v>10</v>
      </c>
      <c r="B34" s="157">
        <v>500</v>
      </c>
      <c r="C34" s="132"/>
      <c r="D34" s="10">
        <f>SUM(D30:D33)</f>
        <v>8.99</v>
      </c>
      <c r="E34" s="10">
        <f>SUM(E30:E33)</f>
        <v>11.85</v>
      </c>
      <c r="F34" s="10">
        <f>SUM(F30:F33)</f>
        <v>56.1</v>
      </c>
      <c r="G34" s="10">
        <f>SUM(G30:G33)</f>
        <v>306.97999999999996</v>
      </c>
      <c r="H34" s="25"/>
    </row>
    <row r="35" spans="1:8" ht="18.75" x14ac:dyDescent="0.25">
      <c r="A35" s="112" t="s">
        <v>39</v>
      </c>
      <c r="B35" s="113"/>
      <c r="C35" s="113"/>
      <c r="D35" s="113"/>
      <c r="E35" s="113"/>
      <c r="F35" s="113"/>
      <c r="G35" s="114"/>
      <c r="H35" s="58"/>
    </row>
    <row r="36" spans="1:8" ht="18.75" x14ac:dyDescent="0.25">
      <c r="A36" s="112" t="s">
        <v>36</v>
      </c>
      <c r="B36" s="113"/>
      <c r="C36" s="114"/>
      <c r="D36" s="4"/>
      <c r="E36" s="4"/>
      <c r="F36" s="4"/>
      <c r="G36" s="4"/>
      <c r="H36" s="58"/>
    </row>
    <row r="37" spans="1:8" ht="24" customHeight="1" x14ac:dyDescent="0.3">
      <c r="A37" s="5" t="s">
        <v>31</v>
      </c>
      <c r="B37" s="149">
        <v>150</v>
      </c>
      <c r="C37" s="149"/>
      <c r="D37" s="7">
        <v>6.2</v>
      </c>
      <c r="E37" s="7">
        <v>9.9</v>
      </c>
      <c r="F37" s="7">
        <v>19.2</v>
      </c>
      <c r="G37" s="7">
        <v>189.4</v>
      </c>
      <c r="H37" s="20">
        <v>334</v>
      </c>
    </row>
    <row r="38" spans="1:8" ht="35.25" customHeight="1" x14ac:dyDescent="0.3">
      <c r="A38" s="5" t="s">
        <v>30</v>
      </c>
      <c r="B38" s="101">
        <v>110</v>
      </c>
      <c r="C38" s="102"/>
      <c r="D38" s="14">
        <v>7.081818181818182</v>
      </c>
      <c r="E38" s="14">
        <v>11.6454545454545</v>
      </c>
      <c r="F38" s="14">
        <v>12.727272727272727</v>
      </c>
      <c r="G38" s="14">
        <v>183.69</v>
      </c>
      <c r="H38" s="20">
        <v>128</v>
      </c>
    </row>
    <row r="39" spans="1:8" ht="21" customHeight="1" x14ac:dyDescent="0.3">
      <c r="A39" s="46" t="s">
        <v>75</v>
      </c>
      <c r="B39" s="98">
        <v>50</v>
      </c>
      <c r="C39" s="99"/>
      <c r="D39" s="7">
        <v>2.42</v>
      </c>
      <c r="E39" s="7">
        <v>2.5099999999999998</v>
      </c>
      <c r="F39" s="7">
        <v>16.03</v>
      </c>
      <c r="G39" s="7">
        <v>37.22</v>
      </c>
      <c r="H39" s="20">
        <v>428</v>
      </c>
    </row>
    <row r="40" spans="1:8" ht="22.5" customHeight="1" x14ac:dyDescent="0.3">
      <c r="A40" s="17" t="s">
        <v>18</v>
      </c>
      <c r="B40" s="98">
        <v>200</v>
      </c>
      <c r="C40" s="99"/>
      <c r="D40" s="7">
        <v>0.26</v>
      </c>
      <c r="E40" s="7">
        <v>0.05</v>
      </c>
      <c r="F40" s="7">
        <v>12.26</v>
      </c>
      <c r="G40" s="7">
        <v>49.72</v>
      </c>
      <c r="H40" s="20">
        <v>377</v>
      </c>
    </row>
    <row r="41" spans="1:8" s="31" customFormat="1" x14ac:dyDescent="0.25">
      <c r="A41" s="9" t="s">
        <v>10</v>
      </c>
      <c r="B41" s="103">
        <v>510</v>
      </c>
      <c r="C41" s="104"/>
      <c r="D41" s="4">
        <f>SUM(D37:D40)</f>
        <v>15.961818181818181</v>
      </c>
      <c r="E41" s="4">
        <f>SUM(E37:E40)</f>
        <v>24.105454545454503</v>
      </c>
      <c r="F41" s="4">
        <f>SUM(F37:F40)</f>
        <v>60.217272727272722</v>
      </c>
      <c r="G41" s="4">
        <f>SUM(G37:G40)</f>
        <v>460.03000000000009</v>
      </c>
      <c r="H41" s="25"/>
    </row>
    <row r="42" spans="1:8" ht="18.75" x14ac:dyDescent="0.25">
      <c r="A42" s="112" t="s">
        <v>40</v>
      </c>
      <c r="B42" s="113"/>
      <c r="C42" s="113"/>
      <c r="D42" s="113"/>
      <c r="E42" s="113"/>
      <c r="F42" s="113"/>
      <c r="G42" s="114"/>
      <c r="H42" s="58"/>
    </row>
    <row r="43" spans="1:8" ht="18.75" x14ac:dyDescent="0.25">
      <c r="A43" s="112" t="s">
        <v>36</v>
      </c>
      <c r="B43" s="113"/>
      <c r="C43" s="114"/>
      <c r="D43" s="4"/>
      <c r="E43" s="4"/>
      <c r="F43" s="4"/>
      <c r="G43" s="4"/>
      <c r="H43" s="58"/>
    </row>
    <row r="44" spans="1:8" ht="18.75" x14ac:dyDescent="0.3">
      <c r="A44" s="12" t="s">
        <v>76</v>
      </c>
      <c r="B44" s="174" t="s">
        <v>59</v>
      </c>
      <c r="C44" s="106"/>
      <c r="D44" s="18">
        <f>122/1000*200</f>
        <v>24.4</v>
      </c>
      <c r="E44" s="18">
        <f>78.4/1000*200</f>
        <v>15.680000000000001</v>
      </c>
      <c r="F44" s="18">
        <f>226.3/1000*200</f>
        <v>45.26</v>
      </c>
      <c r="G44" s="18">
        <f>2095/1000*200</f>
        <v>419.00000000000006</v>
      </c>
      <c r="H44" s="20" t="s">
        <v>65</v>
      </c>
    </row>
    <row r="45" spans="1:8" ht="18.75" x14ac:dyDescent="0.3">
      <c r="A45" s="17" t="s">
        <v>77</v>
      </c>
      <c r="B45" s="177">
        <v>100</v>
      </c>
      <c r="C45" s="178"/>
      <c r="D45" s="7">
        <v>5.81</v>
      </c>
      <c r="E45" s="7">
        <v>8.1</v>
      </c>
      <c r="F45" s="7">
        <v>74.62</v>
      </c>
      <c r="G45" s="7">
        <v>394.64</v>
      </c>
      <c r="H45" s="20" t="s">
        <v>64</v>
      </c>
    </row>
    <row r="46" spans="1:8" ht="18.75" x14ac:dyDescent="0.3">
      <c r="A46" s="46" t="s">
        <v>9</v>
      </c>
      <c r="B46" s="101">
        <v>200</v>
      </c>
      <c r="C46" s="102"/>
      <c r="D46" s="7">
        <v>0.17</v>
      </c>
      <c r="E46" s="7">
        <v>0.04</v>
      </c>
      <c r="F46" s="7">
        <v>9.9700000000000006</v>
      </c>
      <c r="G46" s="7">
        <f>40.92-0.36</f>
        <v>40.56</v>
      </c>
      <c r="H46" s="20">
        <v>376</v>
      </c>
    </row>
    <row r="47" spans="1:8" s="31" customFormat="1" x14ac:dyDescent="0.25">
      <c r="A47" s="9" t="s">
        <v>10</v>
      </c>
      <c r="B47" s="103">
        <v>500</v>
      </c>
      <c r="C47" s="104"/>
      <c r="D47" s="4">
        <f>SUM(D44:D46)</f>
        <v>30.38</v>
      </c>
      <c r="E47" s="4">
        <f>SUM(E44:E46)</f>
        <v>23.82</v>
      </c>
      <c r="F47" s="4">
        <f>SUM(F44:F46)</f>
        <v>129.85</v>
      </c>
      <c r="G47" s="4">
        <f>SUM(G44:G46)</f>
        <v>854.2</v>
      </c>
      <c r="H47" s="25"/>
    </row>
    <row r="48" spans="1:8" ht="18.75" x14ac:dyDescent="0.25">
      <c r="A48" s="112" t="s">
        <v>41</v>
      </c>
      <c r="B48" s="113"/>
      <c r="C48" s="113"/>
      <c r="D48" s="113"/>
      <c r="E48" s="113"/>
      <c r="F48" s="113"/>
      <c r="G48" s="113"/>
      <c r="H48" s="114"/>
    </row>
    <row r="49" spans="1:8" ht="18.75" x14ac:dyDescent="0.25">
      <c r="A49" s="112" t="s">
        <v>36</v>
      </c>
      <c r="B49" s="113"/>
      <c r="C49" s="114"/>
      <c r="D49" s="4"/>
      <c r="E49" s="4"/>
      <c r="F49" s="4"/>
      <c r="G49" s="4"/>
      <c r="H49" s="58"/>
    </row>
    <row r="50" spans="1:8" ht="18.75" x14ac:dyDescent="0.3">
      <c r="A50" s="5" t="s">
        <v>25</v>
      </c>
      <c r="B50" s="117">
        <v>150</v>
      </c>
      <c r="C50" s="118"/>
      <c r="D50" s="18">
        <v>2.8</v>
      </c>
      <c r="E50" s="18">
        <v>7.6</v>
      </c>
      <c r="F50" s="18">
        <v>15.6</v>
      </c>
      <c r="G50" s="18">
        <v>142.80000000000001</v>
      </c>
      <c r="H50" s="20">
        <v>105</v>
      </c>
    </row>
    <row r="51" spans="1:8" ht="37.5" x14ac:dyDescent="0.3">
      <c r="A51" s="5" t="s">
        <v>71</v>
      </c>
      <c r="B51" s="101">
        <v>110</v>
      </c>
      <c r="C51" s="102"/>
      <c r="D51" s="14">
        <v>10.44</v>
      </c>
      <c r="E51" s="14">
        <v>7.0299999999999994</v>
      </c>
      <c r="F51" s="14">
        <v>7.6999999999999993</v>
      </c>
      <c r="G51" s="14">
        <v>135.47</v>
      </c>
      <c r="H51" s="20" t="s">
        <v>72</v>
      </c>
    </row>
    <row r="52" spans="1:8" ht="18.75" x14ac:dyDescent="0.3">
      <c r="A52" s="46" t="s">
        <v>15</v>
      </c>
      <c r="B52" s="98">
        <v>40</v>
      </c>
      <c r="C52" s="99"/>
      <c r="D52" s="7">
        <v>3</v>
      </c>
      <c r="E52" s="7">
        <v>0.29600000000000004</v>
      </c>
      <c r="F52" s="7">
        <v>19.399999999999999</v>
      </c>
      <c r="G52" s="7">
        <v>92.4</v>
      </c>
      <c r="H52" s="20" t="s">
        <v>8</v>
      </c>
    </row>
    <row r="53" spans="1:8" ht="18.75" x14ac:dyDescent="0.3">
      <c r="A53" s="17" t="s">
        <v>18</v>
      </c>
      <c r="B53" s="176" t="s">
        <v>59</v>
      </c>
      <c r="C53" s="122"/>
      <c r="D53" s="7">
        <v>0.26</v>
      </c>
      <c r="E53" s="7">
        <v>0.05</v>
      </c>
      <c r="F53" s="7">
        <v>12.26</v>
      </c>
      <c r="G53" s="7">
        <v>49.72</v>
      </c>
      <c r="H53" s="20">
        <v>377</v>
      </c>
    </row>
    <row r="54" spans="1:8" x14ac:dyDescent="0.25">
      <c r="A54" s="9" t="s">
        <v>10</v>
      </c>
      <c r="B54" s="103">
        <v>500</v>
      </c>
      <c r="C54" s="104"/>
      <c r="D54" s="4">
        <f>SUM(D50:D53)</f>
        <v>16.5</v>
      </c>
      <c r="E54" s="4">
        <f>SUM(E50:E53)</f>
        <v>14.975999999999999</v>
      </c>
      <c r="F54" s="4">
        <f>SUM(F50:F53)</f>
        <v>54.959999999999994</v>
      </c>
      <c r="G54" s="4">
        <f>SUM(G50:G53)</f>
        <v>420.39</v>
      </c>
      <c r="H54" s="25"/>
    </row>
    <row r="55" spans="1:8" ht="18.75" x14ac:dyDescent="0.25">
      <c r="A55" s="112" t="s">
        <v>42</v>
      </c>
      <c r="B55" s="113"/>
      <c r="C55" s="113"/>
      <c r="D55" s="113"/>
      <c r="E55" s="113"/>
      <c r="F55" s="113"/>
      <c r="G55" s="114"/>
      <c r="H55" s="58"/>
    </row>
    <row r="56" spans="1:8" ht="25.5" customHeight="1" x14ac:dyDescent="0.25">
      <c r="A56" s="112" t="s">
        <v>36</v>
      </c>
      <c r="B56" s="113"/>
      <c r="C56" s="114"/>
      <c r="D56" s="4"/>
      <c r="E56" s="4"/>
      <c r="F56" s="4"/>
      <c r="G56" s="4"/>
      <c r="H56" s="58"/>
    </row>
    <row r="57" spans="1:8" ht="20.25" customHeight="1" x14ac:dyDescent="0.3">
      <c r="A57" s="5" t="s">
        <v>31</v>
      </c>
      <c r="B57" s="101">
        <v>150</v>
      </c>
      <c r="C57" s="102"/>
      <c r="D57" s="7">
        <v>6.2</v>
      </c>
      <c r="E57" s="7">
        <v>9.9</v>
      </c>
      <c r="F57" s="7">
        <v>19.2</v>
      </c>
      <c r="G57" s="7">
        <v>189.4</v>
      </c>
      <c r="H57" s="20">
        <v>334</v>
      </c>
    </row>
    <row r="58" spans="1:8" ht="19.5" customHeight="1" x14ac:dyDescent="0.3">
      <c r="A58" s="17" t="s">
        <v>85</v>
      </c>
      <c r="B58" s="125">
        <v>110</v>
      </c>
      <c r="C58" s="126"/>
      <c r="D58" s="39">
        <v>5.2</v>
      </c>
      <c r="E58" s="39">
        <v>5.4</v>
      </c>
      <c r="F58" s="39">
        <v>0</v>
      </c>
      <c r="G58" s="39">
        <v>69.2</v>
      </c>
      <c r="H58" s="20" t="s">
        <v>61</v>
      </c>
    </row>
    <row r="59" spans="1:8" ht="21" customHeight="1" x14ac:dyDescent="0.3">
      <c r="A59" s="46" t="s">
        <v>75</v>
      </c>
      <c r="B59" s="98">
        <v>50</v>
      </c>
      <c r="C59" s="99"/>
      <c r="D59" s="7">
        <v>2.42</v>
      </c>
      <c r="E59" s="7">
        <v>2.5099999999999998</v>
      </c>
      <c r="F59" s="7">
        <v>16.03</v>
      </c>
      <c r="G59" s="7">
        <v>37.22</v>
      </c>
      <c r="H59" s="20">
        <v>428</v>
      </c>
    </row>
    <row r="60" spans="1:8" ht="19.5" customHeight="1" x14ac:dyDescent="0.3">
      <c r="A60" s="46" t="s">
        <v>9</v>
      </c>
      <c r="B60" s="98">
        <v>200</v>
      </c>
      <c r="C60" s="99"/>
      <c r="D60" s="7">
        <v>0.17</v>
      </c>
      <c r="E60" s="7">
        <v>0.04</v>
      </c>
      <c r="F60" s="7">
        <v>9.9700000000000006</v>
      </c>
      <c r="G60" s="7">
        <v>40.56</v>
      </c>
      <c r="H60" s="20">
        <v>376</v>
      </c>
    </row>
    <row r="61" spans="1:8" x14ac:dyDescent="0.25">
      <c r="A61" s="9" t="s">
        <v>10</v>
      </c>
      <c r="B61" s="103">
        <v>510</v>
      </c>
      <c r="C61" s="104"/>
      <c r="D61" s="4">
        <f>SUM(D57:D60)</f>
        <v>13.99</v>
      </c>
      <c r="E61" s="4">
        <f>SUM(E57:E60)</f>
        <v>17.850000000000001</v>
      </c>
      <c r="F61" s="4">
        <f>SUM(F57:F60)</f>
        <v>45.2</v>
      </c>
      <c r="G61" s="4">
        <f>SUM(G57:G60)</f>
        <v>336.38000000000005</v>
      </c>
      <c r="H61" s="25"/>
    </row>
    <row r="62" spans="1:8" ht="21.75" customHeight="1" x14ac:dyDescent="0.25">
      <c r="A62" s="112" t="s">
        <v>43</v>
      </c>
      <c r="B62" s="113"/>
      <c r="C62" s="113"/>
      <c r="D62" s="113"/>
      <c r="E62" s="113"/>
      <c r="F62" s="113"/>
      <c r="G62" s="114"/>
      <c r="H62" s="58"/>
    </row>
    <row r="63" spans="1:8" ht="18.75" x14ac:dyDescent="0.25">
      <c r="A63" s="112" t="s">
        <v>36</v>
      </c>
      <c r="B63" s="113"/>
      <c r="C63" s="114"/>
      <c r="D63" s="4"/>
      <c r="E63" s="4"/>
      <c r="F63" s="4"/>
      <c r="G63" s="4"/>
      <c r="H63" s="58"/>
    </row>
    <row r="64" spans="1:8" ht="18.75" x14ac:dyDescent="0.3">
      <c r="A64" s="47" t="s">
        <v>53</v>
      </c>
      <c r="B64" s="123">
        <v>150</v>
      </c>
      <c r="C64" s="124"/>
      <c r="D64" s="18">
        <v>3.8</v>
      </c>
      <c r="E64" s="18">
        <v>6.6</v>
      </c>
      <c r="F64" s="18">
        <v>30.1</v>
      </c>
      <c r="G64" s="18">
        <v>191.6</v>
      </c>
      <c r="H64" s="20">
        <v>234</v>
      </c>
    </row>
    <row r="65" spans="1:8" ht="18.75" x14ac:dyDescent="0.3">
      <c r="A65" s="47" t="s">
        <v>19</v>
      </c>
      <c r="B65" s="133">
        <v>110</v>
      </c>
      <c r="C65" s="134"/>
      <c r="D65" s="18">
        <v>7.8090909090909086</v>
      </c>
      <c r="E65" s="18">
        <v>7.6999999999999993</v>
      </c>
      <c r="F65" s="18">
        <v>8.0909090909090917</v>
      </c>
      <c r="G65" s="18">
        <v>132.54</v>
      </c>
      <c r="H65" s="20" t="s">
        <v>28</v>
      </c>
    </row>
    <row r="66" spans="1:8" ht="18.75" x14ac:dyDescent="0.3">
      <c r="A66" s="46" t="s">
        <v>15</v>
      </c>
      <c r="B66" s="98">
        <v>40</v>
      </c>
      <c r="C66" s="99"/>
      <c r="D66" s="7">
        <v>3</v>
      </c>
      <c r="E66" s="7">
        <v>0.29600000000000004</v>
      </c>
      <c r="F66" s="7">
        <v>19.399999999999999</v>
      </c>
      <c r="G66" s="7">
        <v>92.4</v>
      </c>
      <c r="H66" s="20" t="s">
        <v>8</v>
      </c>
    </row>
    <row r="67" spans="1:8" ht="18.75" x14ac:dyDescent="0.3">
      <c r="A67" s="17" t="s">
        <v>18</v>
      </c>
      <c r="B67" s="98">
        <v>200</v>
      </c>
      <c r="C67" s="99"/>
      <c r="D67" s="7">
        <v>0.26</v>
      </c>
      <c r="E67" s="7">
        <v>0.05</v>
      </c>
      <c r="F67" s="7">
        <v>12.26</v>
      </c>
      <c r="G67" s="7">
        <v>49.72</v>
      </c>
      <c r="H67" s="20">
        <v>377</v>
      </c>
    </row>
    <row r="68" spans="1:8" x14ac:dyDescent="0.25">
      <c r="A68" s="9" t="s">
        <v>10</v>
      </c>
      <c r="B68" s="103">
        <f>SUM(B64:C67)</f>
        <v>500</v>
      </c>
      <c r="C68" s="104"/>
      <c r="D68" s="4">
        <f>SUM(D64:D67)</f>
        <v>14.869090909090909</v>
      </c>
      <c r="E68" s="4">
        <f>SUM(E64:E67)</f>
        <v>14.645999999999999</v>
      </c>
      <c r="F68" s="4">
        <f>SUM(F64:F67)</f>
        <v>69.850909090909099</v>
      </c>
      <c r="G68" s="4">
        <f>SUM(G64:G67)</f>
        <v>466.26</v>
      </c>
      <c r="H68" s="25"/>
    </row>
    <row r="69" spans="1:8" ht="18.75" x14ac:dyDescent="0.25">
      <c r="A69" s="112" t="s">
        <v>44</v>
      </c>
      <c r="B69" s="113"/>
      <c r="C69" s="113"/>
      <c r="D69" s="113"/>
      <c r="E69" s="113"/>
      <c r="F69" s="113"/>
      <c r="G69" s="113"/>
      <c r="H69" s="114"/>
    </row>
    <row r="70" spans="1:8" ht="18.75" x14ac:dyDescent="0.25">
      <c r="A70" s="57" t="s">
        <v>45</v>
      </c>
      <c r="B70" s="112"/>
      <c r="C70" s="114"/>
      <c r="D70" s="4"/>
      <c r="E70" s="4"/>
      <c r="F70" s="4"/>
      <c r="G70" s="4"/>
      <c r="H70" s="58"/>
    </row>
    <row r="71" spans="1:8" ht="18.75" x14ac:dyDescent="0.3">
      <c r="A71" s="46" t="s">
        <v>12</v>
      </c>
      <c r="B71" s="98">
        <v>110</v>
      </c>
      <c r="C71" s="99"/>
      <c r="D71" s="7">
        <v>8.5</v>
      </c>
      <c r="E71" s="7">
        <v>5.4545454545454497</v>
      </c>
      <c r="F71" s="7">
        <v>9.4545454545454994</v>
      </c>
      <c r="G71" s="7">
        <v>120.54</v>
      </c>
      <c r="H71" s="20" t="s">
        <v>27</v>
      </c>
    </row>
    <row r="72" spans="1:8" ht="18.75" x14ac:dyDescent="0.3">
      <c r="A72" s="46" t="s">
        <v>11</v>
      </c>
      <c r="B72" s="98">
        <v>150</v>
      </c>
      <c r="C72" s="99"/>
      <c r="D72" s="7">
        <v>4.9000000000000004</v>
      </c>
      <c r="E72" s="7">
        <v>9.6</v>
      </c>
      <c r="F72" s="7">
        <v>11.9</v>
      </c>
      <c r="G72" s="7">
        <v>152.9</v>
      </c>
      <c r="H72" s="20">
        <v>171</v>
      </c>
    </row>
    <row r="73" spans="1:8" ht="18.75" x14ac:dyDescent="0.3">
      <c r="A73" s="46" t="s">
        <v>15</v>
      </c>
      <c r="B73" s="98">
        <v>40</v>
      </c>
      <c r="C73" s="99"/>
      <c r="D73" s="7">
        <v>3</v>
      </c>
      <c r="E73" s="7">
        <v>0.29600000000000004</v>
      </c>
      <c r="F73" s="7">
        <v>19.399999999999999</v>
      </c>
      <c r="G73" s="7">
        <v>92.4</v>
      </c>
      <c r="H73" s="20" t="s">
        <v>8</v>
      </c>
    </row>
    <row r="74" spans="1:8" ht="18.75" x14ac:dyDescent="0.3">
      <c r="A74" s="46" t="s">
        <v>9</v>
      </c>
      <c r="B74" s="101">
        <v>200</v>
      </c>
      <c r="C74" s="102"/>
      <c r="D74" s="7">
        <v>0.17</v>
      </c>
      <c r="E74" s="7">
        <v>0.04</v>
      </c>
      <c r="F74" s="7">
        <v>9.9700000000000006</v>
      </c>
      <c r="G74" s="7">
        <v>40.56</v>
      </c>
      <c r="H74" s="20">
        <v>376</v>
      </c>
    </row>
    <row r="75" spans="1:8" x14ac:dyDescent="0.25">
      <c r="A75" s="9" t="s">
        <v>10</v>
      </c>
      <c r="B75" s="152">
        <v>500</v>
      </c>
      <c r="C75" s="153"/>
      <c r="D75" s="4">
        <f>SUM(D71:D74)</f>
        <v>16.57</v>
      </c>
      <c r="E75" s="4">
        <f>SUM(E71:E74)</f>
        <v>15.390545454545448</v>
      </c>
      <c r="F75" s="4">
        <f>SUM(F71:F74)</f>
        <v>50.724545454545499</v>
      </c>
      <c r="G75" s="4">
        <f>SUM(G71:G74)</f>
        <v>406.40000000000003</v>
      </c>
      <c r="H75" s="25"/>
    </row>
    <row r="91" spans="3:8" ht="15" x14ac:dyDescent="0.25">
      <c r="C91" s="29"/>
      <c r="D91" s="29"/>
      <c r="E91" s="29"/>
      <c r="F91" s="29"/>
      <c r="G91" s="29"/>
      <c r="H91" s="29"/>
    </row>
    <row r="92" spans="3:8" ht="15" x14ac:dyDescent="0.25">
      <c r="C92" s="29"/>
      <c r="D92" s="29"/>
      <c r="E92" s="29"/>
      <c r="F92" s="29"/>
      <c r="G92" s="29"/>
      <c r="H92" s="29"/>
    </row>
    <row r="101" spans="3:8" ht="15" x14ac:dyDescent="0.25">
      <c r="C101" s="29"/>
      <c r="D101" s="29"/>
      <c r="E101" s="29"/>
      <c r="F101" s="29"/>
      <c r="G101" s="29"/>
      <c r="H101" s="29"/>
    </row>
  </sheetData>
  <mergeCells count="75">
    <mergeCell ref="B50:C50"/>
    <mergeCell ref="B51:C51"/>
    <mergeCell ref="B65:C65"/>
    <mergeCell ref="A56:C56"/>
    <mergeCell ref="B57:C57"/>
    <mergeCell ref="B58:C58"/>
    <mergeCell ref="B59:C59"/>
    <mergeCell ref="B60:C60"/>
    <mergeCell ref="B61:C61"/>
    <mergeCell ref="A55:G55"/>
    <mergeCell ref="B53:C53"/>
    <mergeCell ref="B54:C54"/>
    <mergeCell ref="B52:C52"/>
    <mergeCell ref="B75:C75"/>
    <mergeCell ref="A69:H69"/>
    <mergeCell ref="B70:C70"/>
    <mergeCell ref="B67:C67"/>
    <mergeCell ref="A62:G62"/>
    <mergeCell ref="A63:C63"/>
    <mergeCell ref="B64:C64"/>
    <mergeCell ref="B66:C66"/>
    <mergeCell ref="B68:C68"/>
    <mergeCell ref="B72:C72"/>
    <mergeCell ref="B71:C71"/>
    <mergeCell ref="B74:C74"/>
    <mergeCell ref="B73:C73"/>
    <mergeCell ref="A49:C49"/>
    <mergeCell ref="A42:G42"/>
    <mergeCell ref="A43:C43"/>
    <mergeCell ref="B46:C46"/>
    <mergeCell ref="B45:C45"/>
    <mergeCell ref="B47:C47"/>
    <mergeCell ref="B44:C44"/>
    <mergeCell ref="A48:H48"/>
    <mergeCell ref="A36:C36"/>
    <mergeCell ref="B37:C37"/>
    <mergeCell ref="B40:C40"/>
    <mergeCell ref="B39:C39"/>
    <mergeCell ref="B41:C41"/>
    <mergeCell ref="B38:C38"/>
    <mergeCell ref="A35:G35"/>
    <mergeCell ref="B33:C33"/>
    <mergeCell ref="B34:C34"/>
    <mergeCell ref="A28:G28"/>
    <mergeCell ref="B29:C29"/>
    <mergeCell ref="B30:C30"/>
    <mergeCell ref="B31:C31"/>
    <mergeCell ref="B32:C32"/>
    <mergeCell ref="B26:C26"/>
    <mergeCell ref="A22:G22"/>
    <mergeCell ref="A23:C23"/>
    <mergeCell ref="B24:C24"/>
    <mergeCell ref="B19:C19"/>
    <mergeCell ref="B20:C20"/>
    <mergeCell ref="B21:C21"/>
    <mergeCell ref="A15:G15"/>
    <mergeCell ref="A16:C16"/>
    <mergeCell ref="B17:C17"/>
    <mergeCell ref="B18:C18"/>
    <mergeCell ref="B14:C14"/>
    <mergeCell ref="A2:H2"/>
    <mergeCell ref="A4:A8"/>
    <mergeCell ref="B4:C4"/>
    <mergeCell ref="H4:H8"/>
    <mergeCell ref="B5:C8"/>
    <mergeCell ref="D5:F5"/>
    <mergeCell ref="G5:G8"/>
    <mergeCell ref="D6:D8"/>
    <mergeCell ref="E6:E8"/>
    <mergeCell ref="F6:F8"/>
    <mergeCell ref="A9:G9"/>
    <mergeCell ref="A10:C10"/>
    <mergeCell ref="B11:C11"/>
    <mergeCell ref="B12:C12"/>
    <mergeCell ref="B13:C13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двух разовое 7-11лет</vt:lpstr>
      <vt:lpstr> от 12лет дотац</vt:lpstr>
      <vt:lpstr>двух разовое 7-11лет платники </vt:lpstr>
      <vt:lpstr>12лет платники</vt:lpstr>
      <vt:lpstr>ЗАВТРАК 5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2022-08-11T09:58:52Z</cp:lastPrinted>
  <dcterms:created xsi:type="dcterms:W3CDTF">2021-04-22T06:25:36Z</dcterms:created>
  <dcterms:modified xsi:type="dcterms:W3CDTF">2022-08-22T07:42:05Z</dcterms:modified>
</cp:coreProperties>
</file>